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vramoroso\OneDrive - CDHU\Documentos\RTE v12\"/>
    </mc:Choice>
  </mc:AlternateContent>
  <xr:revisionPtr revIDLastSave="68" documentId="11_5A10AB06FBBFC6AA3A56C2638087B65818283C36" xr6:coauthVersionLast="47" xr6:coauthVersionMax="47" xr10:uidLastSave="{2610D6A7-B347-4B3E-BD62-6A5488A60AF8}"/>
  <bookViews>
    <workbookView xWindow="0" yWindow="0" windowWidth="28395" windowHeight="11550" tabRatio="893" firstSheet="6" activeTab="6" xr2:uid="{00000000-000D-0000-FFFF-FFFF00000000}"/>
  </bookViews>
  <sheets>
    <sheet name="Resumo Tecnico" sheetId="19" r:id="rId1"/>
    <sheet name="Orçamento Resumo" sheetId="8" state="hidden" r:id="rId2"/>
    <sheet name="Quadro Resumo Orcamento" sheetId="21" r:id="rId3"/>
    <sheet name="Orçamento Detalhado_Global" sheetId="22" state="hidden" r:id="rId4"/>
    <sheet name="Orçamento Detalhado" sheetId="7" r:id="rId5"/>
    <sheet name="Cronograma Fisico-Econ." sheetId="11" r:id="rId6"/>
    <sheet name="Cronograma físico Simplificado" sheetId="14" r:id="rId7"/>
    <sheet name="Áreas Pavto. Tipo" sheetId="20" state="hidden" r:id="rId8"/>
  </sheets>
  <definedNames>
    <definedName name="_" hidden="1">#REF!</definedName>
    <definedName name="___" hidden="1">#REF!</definedName>
    <definedName name="_____la29" hidden="1">#REF!</definedName>
    <definedName name="_____la3" hidden="1">#REF!</definedName>
    <definedName name="_____la31" hidden="1">#REF!</definedName>
    <definedName name="_____la32" hidden="1">#REF!</definedName>
    <definedName name="_____la4" hidden="1">#REF!</definedName>
    <definedName name="_____la5" hidden="1">#REF!</definedName>
    <definedName name="_____la6" hidden="1">#REF!</definedName>
    <definedName name="_____la7" hidden="1">#REF!</definedName>
    <definedName name="_____la8" hidden="1">#REF!</definedName>
    <definedName name="_____la9" hidden="1">#REF!</definedName>
    <definedName name="_____lb1" hidden="1">#REF!</definedName>
    <definedName name="_____lb10" hidden="1">#REF!</definedName>
    <definedName name="_____lb11" hidden="1">#REF!</definedName>
    <definedName name="_____lb12" hidden="1">#REF!</definedName>
    <definedName name="_____lb13" hidden="1">#REF!</definedName>
    <definedName name="_____lb14" hidden="1">#REF!</definedName>
    <definedName name="_____lb15" hidden="1">#REF!</definedName>
    <definedName name="_____lb16" hidden="1">#REF!</definedName>
    <definedName name="_____lb17" hidden="1">#REF!</definedName>
    <definedName name="_____lb18" hidden="1">#REF!</definedName>
    <definedName name="_____lb19" hidden="1">#REF!</definedName>
    <definedName name="_____lb2" hidden="1">#REF!</definedName>
    <definedName name="_____lb20" hidden="1">#REF!</definedName>
    <definedName name="_____lb21" hidden="1">#REF!</definedName>
    <definedName name="_____lb22" hidden="1">#REF!</definedName>
    <definedName name="_____lb23" hidden="1">#REF!</definedName>
    <definedName name="_____lb24" hidden="1">#REF!</definedName>
    <definedName name="_____lb25" hidden="1">#REF!</definedName>
    <definedName name="_____lb27" hidden="1">#REF!</definedName>
    <definedName name="_____lb28" hidden="1">#REF!</definedName>
    <definedName name="_____lb29" hidden="1">#REF!</definedName>
    <definedName name="_____lb3" hidden="1">#REF!</definedName>
    <definedName name="_____lb30" hidden="1">#REF!</definedName>
    <definedName name="_____lb31" hidden="1">#REF!</definedName>
    <definedName name="_____lb32" hidden="1">#REF!</definedName>
    <definedName name="_____lb4" hidden="1">#REF!</definedName>
    <definedName name="_____lb5" hidden="1">#REF!</definedName>
    <definedName name="_____lb6" hidden="1">#REF!</definedName>
    <definedName name="_____lb7" hidden="1">#REF!</definedName>
    <definedName name="_____lb8" hidden="1">#REF!</definedName>
    <definedName name="_____lb9" hidden="1">#REF!</definedName>
    <definedName name="_____lbc1" hidden="1">#REF!</definedName>
    <definedName name="_____lbc10" hidden="1">#REF!</definedName>
    <definedName name="_____lbc11" hidden="1">#REF!</definedName>
    <definedName name="_____lbc12" hidden="1">#REF!</definedName>
    <definedName name="_____lbc13" hidden="1">#REF!</definedName>
    <definedName name="_____lbc14" hidden="1">#REF!</definedName>
    <definedName name="_____lbc15" hidden="1">#REF!</definedName>
    <definedName name="_____lbc16" hidden="1">#REF!</definedName>
    <definedName name="_____lbc17" hidden="1">#REF!</definedName>
    <definedName name="_____lbc18" hidden="1">#REF!</definedName>
    <definedName name="_____lbc19" hidden="1">#REF!</definedName>
    <definedName name="_____lbc2" hidden="1">#REF!</definedName>
    <definedName name="_____lbc20" hidden="1">#REF!</definedName>
    <definedName name="_____lbc21" hidden="1">#REF!</definedName>
    <definedName name="_____lbc22" hidden="1">#REF!</definedName>
    <definedName name="_____lbc23" hidden="1">#REF!</definedName>
    <definedName name="_____lbc24" hidden="1">#REF!</definedName>
    <definedName name="_____lbc25" hidden="1">#REF!</definedName>
    <definedName name="_____lbc26" hidden="1">#REF!</definedName>
    <definedName name="_____lbc27" hidden="1">#REF!</definedName>
    <definedName name="_____lbc28" hidden="1">#REF!</definedName>
    <definedName name="_____lbc29" hidden="1">#REF!</definedName>
    <definedName name="_____lbc3" hidden="1">#REF!</definedName>
    <definedName name="_____lbc31" hidden="1">#REF!</definedName>
    <definedName name="_____lbc32" hidden="1">#REF!</definedName>
    <definedName name="_____lbc4" hidden="1">#REF!</definedName>
    <definedName name="_____lbc5" hidden="1">#REF!</definedName>
    <definedName name="_____lbc6" hidden="1">#REF!</definedName>
    <definedName name="_____lbc7" hidden="1">#REF!</definedName>
    <definedName name="_____lbc8" hidden="1">#REF!</definedName>
    <definedName name="_____lbc9" hidden="1">#REF!</definedName>
    <definedName name="_____ld26" hidden="1">#REF!</definedName>
    <definedName name="_____ld31" hidden="1">#REF!</definedName>
    <definedName name="_____le31" hidden="1">#REF!</definedName>
    <definedName name="_____lf31" hidden="1">#REF!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18" hidden="1">#REF!</definedName>
    <definedName name="_____x19" hidden="1">#REF!</definedName>
    <definedName name="_____x20" hidden="1">#REF!</definedName>
    <definedName name="_____x21" hidden="1">#REF!</definedName>
    <definedName name="_____x22" hidden="1">#REF!</definedName>
    <definedName name="_____x23" hidden="1">#REF!</definedName>
    <definedName name="_____x24" hidden="1">#REF!</definedName>
    <definedName name="_____x25" hidden="1">#REF!</definedName>
    <definedName name="_____x28" hidden="1">#REF!</definedName>
    <definedName name="_____x29" hidden="1">#REF!</definedName>
    <definedName name="_____x32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bat67" hidden="1">{#N/A,#N/A,FALSE,"Tabl. D1";#N/A,#N/A,FALSE,"Tabl. D1 b";#N/A,#N/A,FALSE,"Tabl. D2";#N/A,#N/A,FALSE,"Tabl. D2 b";#N/A,#N/A,FALSE,"Tabl. D3";#N/A,#N/A,FALSE,"Tabl. D4";#N/A,#N/A,FALSE,"Tabl. D5"}</definedName>
    <definedName name="____g111" hidden="1">{#N/A,#N/A,FALSE,"PREÇO.CPV.CA60";#N/A,#N/A,FALSE,"PREÇO.CPV.TREFILADOS";#N/A,#N/A,FALSE,"PREÇO.CPV.CA50";#N/A,#N/A,FALSE,"PREÇO.CPV.FM";#N/A,#N/A,FALSE,"PREÇO-FOB"}</definedName>
    <definedName name="____la29" hidden="1">#REF!</definedName>
    <definedName name="____la3" hidden="1">#REF!</definedName>
    <definedName name="____la31" hidden="1">#REF!</definedName>
    <definedName name="____la32" hidden="1">#REF!</definedName>
    <definedName name="____la4" hidden="1">#REF!</definedName>
    <definedName name="____la5" hidden="1">#REF!</definedName>
    <definedName name="____la6" hidden="1">#REF!</definedName>
    <definedName name="____la7" hidden="1">#REF!</definedName>
    <definedName name="____la8" hidden="1">#REF!</definedName>
    <definedName name="____la9" hidden="1">#REF!</definedName>
    <definedName name="____lb1" hidden="1">#REF!</definedName>
    <definedName name="____lb10" hidden="1">#REF!</definedName>
    <definedName name="____lb11" hidden="1">#REF!</definedName>
    <definedName name="____lb12" hidden="1">#REF!</definedName>
    <definedName name="____lb13" hidden="1">#REF!</definedName>
    <definedName name="____lb14" hidden="1">#REF!</definedName>
    <definedName name="____lb15" hidden="1">#REF!</definedName>
    <definedName name="____lb16" hidden="1">#REF!</definedName>
    <definedName name="____lb17" hidden="1">#REF!</definedName>
    <definedName name="____lb18" hidden="1">#REF!</definedName>
    <definedName name="____lb19" hidden="1">#REF!</definedName>
    <definedName name="____lb2" hidden="1">#REF!</definedName>
    <definedName name="____lb20" hidden="1">#REF!</definedName>
    <definedName name="____lb21" hidden="1">#REF!</definedName>
    <definedName name="____lb22" hidden="1">#REF!</definedName>
    <definedName name="____lb23" hidden="1">#REF!</definedName>
    <definedName name="____lb24" hidden="1">#REF!</definedName>
    <definedName name="____lb25" hidden="1">#REF!</definedName>
    <definedName name="____lb27" hidden="1">#REF!</definedName>
    <definedName name="____lb28" hidden="1">#REF!</definedName>
    <definedName name="____lb29" hidden="1">#REF!</definedName>
    <definedName name="____lb3" hidden="1">#REF!</definedName>
    <definedName name="____lb30" hidden="1">#REF!</definedName>
    <definedName name="____lb31" hidden="1">#REF!</definedName>
    <definedName name="____lb32" hidden="1">#REF!</definedName>
    <definedName name="____lb4" hidden="1">#REF!</definedName>
    <definedName name="____lb5" hidden="1">#REF!</definedName>
    <definedName name="____lb6" hidden="1">#REF!</definedName>
    <definedName name="____lb7" hidden="1">#REF!</definedName>
    <definedName name="____lb8" hidden="1">#REF!</definedName>
    <definedName name="____lb9" hidden="1">#REF!</definedName>
    <definedName name="____lbc1" hidden="1">#REF!</definedName>
    <definedName name="____lbc10" hidden="1">#REF!</definedName>
    <definedName name="____lbc11" hidden="1">#REF!</definedName>
    <definedName name="____lbc12" hidden="1">#REF!</definedName>
    <definedName name="____lbc13" hidden="1">#REF!</definedName>
    <definedName name="____lbc14" hidden="1">#REF!</definedName>
    <definedName name="____lbc15" hidden="1">#REF!</definedName>
    <definedName name="____lbc16" hidden="1">#REF!</definedName>
    <definedName name="____lbc17" hidden="1">#REF!</definedName>
    <definedName name="____lbc18" hidden="1">#REF!</definedName>
    <definedName name="____lbc19" hidden="1">#REF!</definedName>
    <definedName name="____lbc2" hidden="1">#REF!</definedName>
    <definedName name="____lbc20" hidden="1">#REF!</definedName>
    <definedName name="____lbc21" hidden="1">#REF!</definedName>
    <definedName name="____lbc22" hidden="1">#REF!</definedName>
    <definedName name="____lbc23" hidden="1">#REF!</definedName>
    <definedName name="____lbc24" hidden="1">#REF!</definedName>
    <definedName name="____lbc25" hidden="1">#REF!</definedName>
    <definedName name="____lbc26" hidden="1">#REF!</definedName>
    <definedName name="____lbc27" hidden="1">#REF!</definedName>
    <definedName name="____lbc28" hidden="1">#REF!</definedName>
    <definedName name="____lbc29" hidden="1">#REF!</definedName>
    <definedName name="____lbc3" hidden="1">#REF!</definedName>
    <definedName name="____lbc31" hidden="1">#REF!</definedName>
    <definedName name="____lbc32" hidden="1">#REF!</definedName>
    <definedName name="____lbc4" hidden="1">#REF!</definedName>
    <definedName name="____lbc5" hidden="1">#REF!</definedName>
    <definedName name="____lbc6" hidden="1">#REF!</definedName>
    <definedName name="____lbc7" hidden="1">#REF!</definedName>
    <definedName name="____lbc8" hidden="1">#REF!</definedName>
    <definedName name="____lbc9" hidden="1">#REF!</definedName>
    <definedName name="____ld26" hidden="1">#REF!</definedName>
    <definedName name="____ld31" hidden="1">#REF!</definedName>
    <definedName name="____le31" hidden="1">#REF!</definedName>
    <definedName name="____lf31" hidden="1">#REF!</definedName>
    <definedName name="____NM09" hidden="1">{#N/A,#N/A,FALSE,"Tabl. D1";#N/A,#N/A,FALSE,"Tabl. D1 b";#N/A,#N/A,FALSE,"Tabl. D2";#N/A,#N/A,FALSE,"Tabl. D2 b";#N/A,#N/A,FALSE,"Tabl. D3";#N/A,#N/A,FALSE,"Tabl. D4";#N/A,#N/A,FALSE,"Tabl. D5"}</definedName>
    <definedName name="____Out99" hidden="1">{#N/A,#N/A,FALSE,"SGP";#N/A,#N/A,FALSE,"SGI";#N/A,#N/A,FALSE,"SGC";#N/A,#N/A,FALSE,"SGS";#N/A,#N/A,FALSE,"SGB"}</definedName>
    <definedName name="____r" hidden="1">{"MULTIPLICAÇÃO",#N/A,FALSE,"Obras"}</definedName>
    <definedName name="____SPF01" hidden="1">{"MULTIPLICAÇÃO",#N/A,FALSE,"Obras"}</definedName>
    <definedName name="____SPF02" hidden="1">{"MULTIPLICAÇÃO",#N/A,FALSE,"Obras"}</definedName>
    <definedName name="____taa34" hidden="1">{#N/A,#N/A,FALSE,"Tabl. G1";#N/A,#N/A,FALSE,"Tabl. G2"}</definedName>
    <definedName name="____tab09" hidden="1">{#N/A,#N/A,FALSE,"Tabl. FB300";#N/A,#N/A,FALSE,"Tabl. FB350";#N/A,#N/A,FALSE,"Tabl. FB400";#N/A,#N/A,FALSE,"Tabl. FB500";#N/A,#N/A,FALSE,"Tabl. FS090"}</definedName>
    <definedName name="____tab1" hidden="1">{#N/A,#N/A,FALSE,"Tabl. H1";#N/A,#N/A,FALSE,"Tabl. H2"}</definedName>
    <definedName name="____tab11" hidden="1">{#N/A,#N/A,FALSE,"Tabl. G1";#N/A,#N/A,FALSE,"Tabl. G2"}</definedName>
    <definedName name="____TAB120" hidden="1">{#N/A,#N/A,FALSE,"Tabl. FB300";#N/A,#N/A,FALSE,"Tabl. FB350";#N/A,#N/A,FALSE,"Tabl. FB400";#N/A,#N/A,FALSE,"Tabl. FB500";#N/A,#N/A,FALSE,"Tabl. FS090"}</definedName>
    <definedName name="____tab14" hidden="1">{#N/A,#N/A,FALSE,"Tabl. FB300";#N/A,#N/A,FALSE,"Tabl. FB350";#N/A,#N/A,FALSE,"Tabl. FB400";#N/A,#N/A,FALSE,"Tabl. FB500";#N/A,#N/A,FALSE,"Tabl. FS090"}</definedName>
    <definedName name="____tab15" hidden="1">{#N/A,#N/A,FALSE,"Tabl. A1";#N/A,#N/A,FALSE,"Tabl. A1 b";#N/A,#N/A,FALSE,"Tabl. A2";#N/A,#N/A,FALSE,"Tabl. A2-1";#N/A,#N/A,FALSE,"Tabl. A2-2"}</definedName>
    <definedName name="____TAB20" hidden="1">{#N/A,#N/A,FALSE,"Tabl. D1";#N/A,#N/A,FALSE,"Tabl. D1 b";#N/A,#N/A,FALSE,"Tabl. D2";#N/A,#N/A,FALSE,"Tabl. D2 b";#N/A,#N/A,FALSE,"Tabl. D3";#N/A,#N/A,FALSE,"Tabl. D4";#N/A,#N/A,FALSE,"Tabl. D5"}</definedName>
    <definedName name="____tab2341" hidden="1">{#N/A,#N/A,FALSE,"Tabl. FB300";#N/A,#N/A,FALSE,"Tabl. FB350";#N/A,#N/A,FALSE,"Tabl. FB400";#N/A,#N/A,FALSE,"Tabl. FB500";#N/A,#N/A,FALSE,"Tabl. FS090"}</definedName>
    <definedName name="____tab26" hidden="1">{#N/A,#N/A,FALSE,"Tabl. H1";#N/A,#N/A,FALSE,"Tabl. H2"}</definedName>
    <definedName name="____tab27" hidden="1">{#N/A,#N/A,FALSE,"Tabl. D1";#N/A,#N/A,FALSE,"Tabl. D1 b";#N/A,#N/A,FALSE,"Tabl. D2";#N/A,#N/A,FALSE,"Tabl. D2 b";#N/A,#N/A,FALSE,"Tabl. D3";#N/A,#N/A,FALSE,"Tabl. D4";#N/A,#N/A,FALSE,"Tabl. D5"}</definedName>
    <definedName name="____TAB3" hidden="1">{#N/A,#N/A,FALSE,"Tabl. FB300";#N/A,#N/A,FALSE,"Tabl. FB350";#N/A,#N/A,FALSE,"Tabl. FB400";#N/A,#N/A,FALSE,"Tabl. FB500";#N/A,#N/A,FALSE,"Tabl. FS090"}</definedName>
    <definedName name="____tab32" hidden="1">{#N/A,#N/A,FALSE,"Tabl. H1";#N/A,#N/A,FALSE,"Tabl. H2"}</definedName>
    <definedName name="____tab36" hidden="1">{#N/A,#N/A,FALSE,"Tabl. A1";#N/A,#N/A,FALSE,"Tabl. A1 b";#N/A,#N/A,FALSE,"Tabl. A2";#N/A,#N/A,FALSE,"Tabl. A2-1";#N/A,#N/A,FALSE,"Tabl. A2-2"}</definedName>
    <definedName name="____tab37" hidden="1">{#N/A,#N/A,FALSE,"Tabl. G1";#N/A,#N/A,FALSE,"Tabl. G2"}</definedName>
    <definedName name="____tab4" hidden="1">{#N/A,#N/A,FALSE,"Tabl. FB300";#N/A,#N/A,FALSE,"Tabl. FB350";#N/A,#N/A,FALSE,"Tabl. FB400";#N/A,#N/A,FALSE,"Tabl. FB500";#N/A,#N/A,FALSE,"Tabl. FS090"}</definedName>
    <definedName name="____tab40" hidden="1">{#N/A,#N/A,FALSE,"Tabl. FB300";#N/A,#N/A,FALSE,"Tabl. FB350";#N/A,#N/A,FALSE,"Tabl. FB400";#N/A,#N/A,FALSE,"Tabl. FB500";#N/A,#N/A,FALSE,"Tabl. FS090"}</definedName>
    <definedName name="____tab43" hidden="1">{#N/A,#N/A,FALSE,"Tabl. D1";#N/A,#N/A,FALSE,"Tabl. D1 b";#N/A,#N/A,FALSE,"Tabl. D2";#N/A,#N/A,FALSE,"Tabl. D2 b";#N/A,#N/A,FALSE,"Tabl. D3";#N/A,#N/A,FALSE,"Tabl. D4";#N/A,#N/A,FALSE,"Tabl. D5"}</definedName>
    <definedName name="____tab45" hidden="1">{#N/A,#N/A,FALSE,"Tabl. A1";#N/A,#N/A,FALSE,"Tabl. A1 b";#N/A,#N/A,FALSE,"Tabl. A2";#N/A,#N/A,FALSE,"Tabl. A2-1";#N/A,#N/A,FALSE,"Tabl. A2-2"}</definedName>
    <definedName name="____tab5" hidden="1">{#N/A,#N/A,FALSE,"Tabl. FB300";#N/A,#N/A,FALSE,"Tabl. FB350";#N/A,#N/A,FALSE,"Tabl. FB400";#N/A,#N/A,FALSE,"Tabl. FB500";#N/A,#N/A,FALSE,"Tabl. FS090"}</definedName>
    <definedName name="____tab6" hidden="1">{#N/A,#N/A,FALSE,"Tabl. FB300";#N/A,#N/A,FALSE,"Tabl. FB350";#N/A,#N/A,FALSE,"Tabl. FB400";#N/A,#N/A,FALSE,"Tabl. FB500";#N/A,#N/A,FALSE,"Tabl. FS090"}</definedName>
    <definedName name="____tab653" hidden="1">{#N/A,#N/A,FALSE,"Tabl. G1";#N/A,#N/A,FALSE,"Tabl. G2"}</definedName>
    <definedName name="____TAB67" hidden="1">{#N/A,#N/A,FALSE,"Tabl. A1";#N/A,#N/A,FALSE,"Tabl. A1 b";#N/A,#N/A,FALSE,"Tabl. A2";#N/A,#N/A,FALSE,"Tabl. A2-1";#N/A,#N/A,FALSE,"Tabl. A2-2"}</definedName>
    <definedName name="____tab678" hidden="1">{#N/A,#N/A,FALSE,"Tabl. FB300";#N/A,#N/A,FALSE,"Tabl. FB350";#N/A,#N/A,FALSE,"Tabl. FB400";#N/A,#N/A,FALSE,"Tabl. FB500";#N/A,#N/A,FALSE,"Tabl. FS090"}</definedName>
    <definedName name="____tab7" hidden="1">{#N/A,#N/A,FALSE,"Tabl. FB300";#N/A,#N/A,FALSE,"Tabl. FB350";#N/A,#N/A,FALSE,"Tabl. FB400";#N/A,#N/A,FALSE,"Tabl. FB500";#N/A,#N/A,FALSE,"Tabl. FS090"}</definedName>
    <definedName name="____tab78" hidden="1">{#N/A,#N/A,FALSE,"Tabl. D1";#N/A,#N/A,FALSE,"Tabl. D1 b";#N/A,#N/A,FALSE,"Tabl. D2";#N/A,#N/A,FALSE,"Tabl. D2 b";#N/A,#N/A,FALSE,"Tabl. D3";#N/A,#N/A,FALSE,"Tabl. D4";#N/A,#N/A,FALSE,"Tabl. D5"}</definedName>
    <definedName name="____TAB8" hidden="1">{#N/A,#N/A,FALSE,"Tabl. FB300";#N/A,#N/A,FALSE,"Tabl. FB350";#N/A,#N/A,FALSE,"Tabl. FB400";#N/A,#N/A,FALSE,"Tabl. FB500";#N/A,#N/A,FALSE,"Tabl. FS090"}</definedName>
    <definedName name="____tab80" hidden="1">{#N/A,#N/A,FALSE,"Tabl. FB300";#N/A,#N/A,FALSE,"Tabl. FB350";#N/A,#N/A,FALSE,"Tabl. FB400";#N/A,#N/A,FALSE,"Tabl. FB500";#N/A,#N/A,FALSE,"Tabl. FS090"}</definedName>
    <definedName name="____tab9" hidden="1">{#N/A,#N/A,FALSE,"Tabl. D1";#N/A,#N/A,FALSE,"Tabl. D1 b";#N/A,#N/A,FALSE,"Tabl. D2";#N/A,#N/A,FALSE,"Tabl. D2 b";#N/A,#N/A,FALSE,"Tabl. D3";#N/A,#N/A,FALSE,"Tabl. D4";#N/A,#N/A,FALSE,"Tabl. D5"}</definedName>
    <definedName name="____TAB90" hidden="1">{#N/A,#N/A,FALSE,"Tabl. H1";#N/A,#N/A,FALSE,"Tabl. H2"}</definedName>
    <definedName name="____tab98" hidden="1">{#N/A,#N/A,FALSE,"Tabl. A1";#N/A,#N/A,FALSE,"Tabl. A1 b";#N/A,#N/A,FALSE,"Tabl. A2";#N/A,#N/A,FALSE,"Tabl. A2-1";#N/A,#N/A,FALSE,"Tabl. A2-2"}</definedName>
    <definedName name="____tab987" hidden="1">{#N/A,#N/A,FALSE,"Tabl. G1";#N/A,#N/A,FALSE,"Tabl. G2"}</definedName>
    <definedName name="____UB2" hidden="1">{"MULTIPLICAÇÃO",#N/A,FALSE,"Obras"}</definedName>
    <definedName name="____x1" hidden="1">{#N/A,#N/A,FALSE,"SGP";#N/A,#N/A,FALSE,"SGI";#N/A,#N/A,FALSE,"SGC";#N/A,#N/A,FALSE,"SGS";#N/A,#N/A,FALSE,"SGB"}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18" hidden="1">#REF!</definedName>
    <definedName name="____x19" hidden="1">#REF!</definedName>
    <definedName name="____x2" hidden="1">{#N/A,#N/A,FALSE,"SGP";#N/A,#N/A,FALSE,"SGI";#N/A,#N/A,FALSE,"SGC";#N/A,#N/A,FALSE,"SGS";#N/A,#N/A,FALSE,"SGB"}</definedName>
    <definedName name="____x20" hidden="1">#REF!</definedName>
    <definedName name="____x21" hidden="1">#REF!</definedName>
    <definedName name="____x22" hidden="1">#REF!</definedName>
    <definedName name="____x23" hidden="1">#REF!</definedName>
    <definedName name="____x24" hidden="1">#REF!</definedName>
    <definedName name="____x25" hidden="1">#REF!</definedName>
    <definedName name="____x28" hidden="1">#REF!</definedName>
    <definedName name="____x29" hidden="1">#REF!</definedName>
    <definedName name="____x32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bat67" hidden="1">{#N/A,#N/A,FALSE,"Tabl. D1";#N/A,#N/A,FALSE,"Tabl. D1 b";#N/A,#N/A,FALSE,"Tabl. D2";#N/A,#N/A,FALSE,"Tabl. D2 b";#N/A,#N/A,FALSE,"Tabl. D3";#N/A,#N/A,FALSE,"Tabl. D4";#N/A,#N/A,FALSE,"Tabl. D5"}</definedName>
    <definedName name="___g111" hidden="1">{#N/A,#N/A,FALSE,"PREÇO.CPV.CA60";#N/A,#N/A,FALSE,"PREÇO.CPV.TREFILADOS";#N/A,#N/A,FALSE,"PREÇO.CPV.CA50";#N/A,#N/A,FALSE,"PREÇO.CPV.FM";#N/A,#N/A,FALSE,"PREÇO-FOB"}</definedName>
    <definedName name="___la29" hidden="1">#REF!</definedName>
    <definedName name="___la3" hidden="1">#REF!</definedName>
    <definedName name="___la31" hidden="1">#REF!</definedName>
    <definedName name="___la32" hidden="1">#REF!</definedName>
    <definedName name="___la4" hidden="1">#REF!</definedName>
    <definedName name="___la5" hidden="1">#REF!</definedName>
    <definedName name="___la6" hidden="1">#REF!</definedName>
    <definedName name="___la7" hidden="1">#REF!</definedName>
    <definedName name="___la8" hidden="1">#REF!</definedName>
    <definedName name="___la9" hidden="1">#REF!</definedName>
    <definedName name="___lb1" hidden="1">#REF!</definedName>
    <definedName name="___lb10" hidden="1">#REF!</definedName>
    <definedName name="___lb11" hidden="1">#REF!</definedName>
    <definedName name="___lb12" hidden="1">#REF!</definedName>
    <definedName name="___lb13" hidden="1">#REF!</definedName>
    <definedName name="___lb14" hidden="1">#REF!</definedName>
    <definedName name="___lb15" hidden="1">#REF!</definedName>
    <definedName name="___lb16" hidden="1">#REF!</definedName>
    <definedName name="___lb17" hidden="1">#REF!</definedName>
    <definedName name="___lb18" hidden="1">#REF!</definedName>
    <definedName name="___lb19" hidden="1">#REF!</definedName>
    <definedName name="___lb2" hidden="1">#REF!</definedName>
    <definedName name="___lb20" hidden="1">#REF!</definedName>
    <definedName name="___lb21" hidden="1">#REF!</definedName>
    <definedName name="___lb22" hidden="1">#REF!</definedName>
    <definedName name="___lb23" hidden="1">#REF!</definedName>
    <definedName name="___lb24" hidden="1">#REF!</definedName>
    <definedName name="___lb25" hidden="1">#REF!</definedName>
    <definedName name="___lb27" hidden="1">#REF!</definedName>
    <definedName name="___lb28" hidden="1">#REF!</definedName>
    <definedName name="___lb29" hidden="1">#REF!</definedName>
    <definedName name="___lb3" hidden="1">#REF!</definedName>
    <definedName name="___lb30" hidden="1">#REF!</definedName>
    <definedName name="___lb31" hidden="1">#REF!</definedName>
    <definedName name="___lb32" hidden="1">#REF!</definedName>
    <definedName name="___lb4" hidden="1">#REF!</definedName>
    <definedName name="___lb5" hidden="1">#REF!</definedName>
    <definedName name="___lb6" hidden="1">#REF!</definedName>
    <definedName name="___lb7" hidden="1">#REF!</definedName>
    <definedName name="___lb8" hidden="1">#REF!</definedName>
    <definedName name="___lb9" hidden="1">#REF!</definedName>
    <definedName name="___lbc1" hidden="1">#REF!</definedName>
    <definedName name="___lbc10" hidden="1">#REF!</definedName>
    <definedName name="___lbc11" hidden="1">#REF!</definedName>
    <definedName name="___lbc12" hidden="1">#REF!</definedName>
    <definedName name="___lbc13" hidden="1">#REF!</definedName>
    <definedName name="___lbc14" hidden="1">#REF!</definedName>
    <definedName name="___lbc15" hidden="1">#REF!</definedName>
    <definedName name="___lbc16" hidden="1">#REF!</definedName>
    <definedName name="___lbc17" hidden="1">#REF!</definedName>
    <definedName name="___lbc18" hidden="1">#REF!</definedName>
    <definedName name="___lbc19" hidden="1">#REF!</definedName>
    <definedName name="___lbc2" hidden="1">#REF!</definedName>
    <definedName name="___lbc20" hidden="1">#REF!</definedName>
    <definedName name="___lbc21" hidden="1">#REF!</definedName>
    <definedName name="___lbc22" hidden="1">#REF!</definedName>
    <definedName name="___lbc23" hidden="1">#REF!</definedName>
    <definedName name="___lbc24" hidden="1">#REF!</definedName>
    <definedName name="___lbc25" hidden="1">#REF!</definedName>
    <definedName name="___lbc26" hidden="1">#REF!</definedName>
    <definedName name="___lbc27" hidden="1">#REF!</definedName>
    <definedName name="___lbc28" hidden="1">#REF!</definedName>
    <definedName name="___lbc29" hidden="1">#REF!</definedName>
    <definedName name="___lbc3" hidden="1">#REF!</definedName>
    <definedName name="___lbc31" hidden="1">#REF!</definedName>
    <definedName name="___lbc32" hidden="1">#REF!</definedName>
    <definedName name="___lbc4" hidden="1">#REF!</definedName>
    <definedName name="___lbc5" hidden="1">#REF!</definedName>
    <definedName name="___lbc6" hidden="1">#REF!</definedName>
    <definedName name="___lbc7" hidden="1">#REF!</definedName>
    <definedName name="___lbc8" hidden="1">#REF!</definedName>
    <definedName name="___lbc9" hidden="1">#REF!</definedName>
    <definedName name="___ld26" hidden="1">#REF!</definedName>
    <definedName name="___ld31" hidden="1">#REF!</definedName>
    <definedName name="___le31" hidden="1">#REF!</definedName>
    <definedName name="___lf31" hidden="1">#REF!</definedName>
    <definedName name="___M2" hidden="1">{#N/A,#N/A,FALSE,"Tabl. G1";#N/A,#N/A,FALSE,"Tabl. G2"}</definedName>
    <definedName name="___NM09" hidden="1">{#N/A,#N/A,FALSE,"Tabl. D1";#N/A,#N/A,FALSE,"Tabl. D1 b";#N/A,#N/A,FALSE,"Tabl. D2";#N/A,#N/A,FALSE,"Tabl. D2 b";#N/A,#N/A,FALSE,"Tabl. D3";#N/A,#N/A,FALSE,"Tabl. D4";#N/A,#N/A,FALSE,"Tabl. D5"}</definedName>
    <definedName name="___Out99" hidden="1">{#N/A,#N/A,FALSE,"SGP";#N/A,#N/A,FALSE,"SGI";#N/A,#N/A,FALSE,"SGC";#N/A,#N/A,FALSE,"SGS";#N/A,#N/A,FALSE,"SGB"}</definedName>
    <definedName name="___r" hidden="1">{"MULTIPLICAÇÃO",#N/A,FALSE,"Obras"}</definedName>
    <definedName name="___SPF01" hidden="1">{"MULTIPLICAÇÃO",#N/A,FALSE,"Obras"}</definedName>
    <definedName name="___SPF02" hidden="1">{"MULTIPLICAÇÃO",#N/A,FALSE,"Obras"}</definedName>
    <definedName name="___taa34" hidden="1">{#N/A,#N/A,FALSE,"Tabl. G1";#N/A,#N/A,FALSE,"Tabl. G2"}</definedName>
    <definedName name="___tab09" hidden="1">{#N/A,#N/A,FALSE,"Tabl. FB300";#N/A,#N/A,FALSE,"Tabl. FB350";#N/A,#N/A,FALSE,"Tabl. FB400";#N/A,#N/A,FALSE,"Tabl. FB500";#N/A,#N/A,FALSE,"Tabl. FS090"}</definedName>
    <definedName name="___tab1" hidden="1">{#N/A,#N/A,FALSE,"Tabl. H1";#N/A,#N/A,FALSE,"Tabl. H2"}</definedName>
    <definedName name="___tab11" hidden="1">{#N/A,#N/A,FALSE,"Tabl. G1";#N/A,#N/A,FALSE,"Tabl. G2"}</definedName>
    <definedName name="___TAB120" hidden="1">{#N/A,#N/A,FALSE,"Tabl. FB300";#N/A,#N/A,FALSE,"Tabl. FB350";#N/A,#N/A,FALSE,"Tabl. FB400";#N/A,#N/A,FALSE,"Tabl. FB500";#N/A,#N/A,FALSE,"Tabl. FS090"}</definedName>
    <definedName name="___tab14" hidden="1">{#N/A,#N/A,FALSE,"Tabl. FB300";#N/A,#N/A,FALSE,"Tabl. FB350";#N/A,#N/A,FALSE,"Tabl. FB400";#N/A,#N/A,FALSE,"Tabl. FB500";#N/A,#N/A,FALSE,"Tabl. FS090"}</definedName>
    <definedName name="___tab15" hidden="1">{#N/A,#N/A,FALSE,"Tabl. A1";#N/A,#N/A,FALSE,"Tabl. A1 b";#N/A,#N/A,FALSE,"Tabl. A2";#N/A,#N/A,FALSE,"Tabl. A2-1";#N/A,#N/A,FALSE,"Tabl. A2-2"}</definedName>
    <definedName name="___TAB20" hidden="1">{#N/A,#N/A,FALSE,"Tabl. D1";#N/A,#N/A,FALSE,"Tabl. D1 b";#N/A,#N/A,FALSE,"Tabl. D2";#N/A,#N/A,FALSE,"Tabl. D2 b";#N/A,#N/A,FALSE,"Tabl. D3";#N/A,#N/A,FALSE,"Tabl. D4";#N/A,#N/A,FALSE,"Tabl. D5"}</definedName>
    <definedName name="___tab2341" hidden="1">{#N/A,#N/A,FALSE,"Tabl. FB300";#N/A,#N/A,FALSE,"Tabl. FB350";#N/A,#N/A,FALSE,"Tabl. FB400";#N/A,#N/A,FALSE,"Tabl. FB500";#N/A,#N/A,FALSE,"Tabl. FS090"}</definedName>
    <definedName name="___tab26" hidden="1">{#N/A,#N/A,FALSE,"Tabl. H1";#N/A,#N/A,FALSE,"Tabl. H2"}</definedName>
    <definedName name="___tab27" hidden="1">{#N/A,#N/A,FALSE,"Tabl. D1";#N/A,#N/A,FALSE,"Tabl. D1 b";#N/A,#N/A,FALSE,"Tabl. D2";#N/A,#N/A,FALSE,"Tabl. D2 b";#N/A,#N/A,FALSE,"Tabl. D3";#N/A,#N/A,FALSE,"Tabl. D4";#N/A,#N/A,FALSE,"Tabl. D5"}</definedName>
    <definedName name="___TAB3" hidden="1">{#N/A,#N/A,FALSE,"Tabl. FB300";#N/A,#N/A,FALSE,"Tabl. FB350";#N/A,#N/A,FALSE,"Tabl. FB400";#N/A,#N/A,FALSE,"Tabl. FB500";#N/A,#N/A,FALSE,"Tabl. FS090"}</definedName>
    <definedName name="___tab32" hidden="1">{#N/A,#N/A,FALSE,"Tabl. H1";#N/A,#N/A,FALSE,"Tabl. H2"}</definedName>
    <definedName name="___tab36" hidden="1">{#N/A,#N/A,FALSE,"Tabl. A1";#N/A,#N/A,FALSE,"Tabl. A1 b";#N/A,#N/A,FALSE,"Tabl. A2";#N/A,#N/A,FALSE,"Tabl. A2-1";#N/A,#N/A,FALSE,"Tabl. A2-2"}</definedName>
    <definedName name="___tab37" hidden="1">{#N/A,#N/A,FALSE,"Tabl. G1";#N/A,#N/A,FALSE,"Tabl. G2"}</definedName>
    <definedName name="___tab4" hidden="1">{#N/A,#N/A,FALSE,"Tabl. FB300";#N/A,#N/A,FALSE,"Tabl. FB350";#N/A,#N/A,FALSE,"Tabl. FB400";#N/A,#N/A,FALSE,"Tabl. FB500";#N/A,#N/A,FALSE,"Tabl. FS090"}</definedName>
    <definedName name="___tab40" hidden="1">{#N/A,#N/A,FALSE,"Tabl. FB300";#N/A,#N/A,FALSE,"Tabl. FB350";#N/A,#N/A,FALSE,"Tabl. FB400";#N/A,#N/A,FALSE,"Tabl. FB500";#N/A,#N/A,FALSE,"Tabl. FS090"}</definedName>
    <definedName name="___tab43" hidden="1">{#N/A,#N/A,FALSE,"Tabl. D1";#N/A,#N/A,FALSE,"Tabl. D1 b";#N/A,#N/A,FALSE,"Tabl. D2";#N/A,#N/A,FALSE,"Tabl. D2 b";#N/A,#N/A,FALSE,"Tabl. D3";#N/A,#N/A,FALSE,"Tabl. D4";#N/A,#N/A,FALSE,"Tabl. D5"}</definedName>
    <definedName name="___tab45" hidden="1">{#N/A,#N/A,FALSE,"Tabl. A1";#N/A,#N/A,FALSE,"Tabl. A1 b";#N/A,#N/A,FALSE,"Tabl. A2";#N/A,#N/A,FALSE,"Tabl. A2-1";#N/A,#N/A,FALSE,"Tabl. A2-2"}</definedName>
    <definedName name="___tab5" hidden="1">{#N/A,#N/A,FALSE,"Tabl. FB300";#N/A,#N/A,FALSE,"Tabl. FB350";#N/A,#N/A,FALSE,"Tabl. FB400";#N/A,#N/A,FALSE,"Tabl. FB500";#N/A,#N/A,FALSE,"Tabl. FS090"}</definedName>
    <definedName name="___tab6" hidden="1">{#N/A,#N/A,FALSE,"Tabl. FB300";#N/A,#N/A,FALSE,"Tabl. FB350";#N/A,#N/A,FALSE,"Tabl. FB400";#N/A,#N/A,FALSE,"Tabl. FB500";#N/A,#N/A,FALSE,"Tabl. FS090"}</definedName>
    <definedName name="___tab653" hidden="1">{#N/A,#N/A,FALSE,"Tabl. G1";#N/A,#N/A,FALSE,"Tabl. G2"}</definedName>
    <definedName name="___TAB67" hidden="1">{#N/A,#N/A,FALSE,"Tabl. A1";#N/A,#N/A,FALSE,"Tabl. A1 b";#N/A,#N/A,FALSE,"Tabl. A2";#N/A,#N/A,FALSE,"Tabl. A2-1";#N/A,#N/A,FALSE,"Tabl. A2-2"}</definedName>
    <definedName name="___tab678" hidden="1">{#N/A,#N/A,FALSE,"Tabl. FB300";#N/A,#N/A,FALSE,"Tabl. FB350";#N/A,#N/A,FALSE,"Tabl. FB400";#N/A,#N/A,FALSE,"Tabl. FB500";#N/A,#N/A,FALSE,"Tabl. FS090"}</definedName>
    <definedName name="___tab7" hidden="1">{#N/A,#N/A,FALSE,"Tabl. FB300";#N/A,#N/A,FALSE,"Tabl. FB350";#N/A,#N/A,FALSE,"Tabl. FB400";#N/A,#N/A,FALSE,"Tabl. FB500";#N/A,#N/A,FALSE,"Tabl. FS090"}</definedName>
    <definedName name="___tab78" hidden="1">{#N/A,#N/A,FALSE,"Tabl. D1";#N/A,#N/A,FALSE,"Tabl. D1 b";#N/A,#N/A,FALSE,"Tabl. D2";#N/A,#N/A,FALSE,"Tabl. D2 b";#N/A,#N/A,FALSE,"Tabl. D3";#N/A,#N/A,FALSE,"Tabl. D4";#N/A,#N/A,FALSE,"Tabl. D5"}</definedName>
    <definedName name="___TAB8" hidden="1">{#N/A,#N/A,FALSE,"Tabl. FB300";#N/A,#N/A,FALSE,"Tabl. FB350";#N/A,#N/A,FALSE,"Tabl. FB400";#N/A,#N/A,FALSE,"Tabl. FB500";#N/A,#N/A,FALSE,"Tabl. FS090"}</definedName>
    <definedName name="___tab80" hidden="1">{#N/A,#N/A,FALSE,"Tabl. FB300";#N/A,#N/A,FALSE,"Tabl. FB350";#N/A,#N/A,FALSE,"Tabl. FB400";#N/A,#N/A,FALSE,"Tabl. FB500";#N/A,#N/A,FALSE,"Tabl. FS090"}</definedName>
    <definedName name="___tab9" hidden="1">{#N/A,#N/A,FALSE,"Tabl. D1";#N/A,#N/A,FALSE,"Tabl. D1 b";#N/A,#N/A,FALSE,"Tabl. D2";#N/A,#N/A,FALSE,"Tabl. D2 b";#N/A,#N/A,FALSE,"Tabl. D3";#N/A,#N/A,FALSE,"Tabl. D4";#N/A,#N/A,FALSE,"Tabl. D5"}</definedName>
    <definedName name="___TAB90" hidden="1">{#N/A,#N/A,FALSE,"Tabl. H1";#N/A,#N/A,FALSE,"Tabl. H2"}</definedName>
    <definedName name="___tab98" hidden="1">{#N/A,#N/A,FALSE,"Tabl. A1";#N/A,#N/A,FALSE,"Tabl. A1 b";#N/A,#N/A,FALSE,"Tabl. A2";#N/A,#N/A,FALSE,"Tabl. A2-1";#N/A,#N/A,FALSE,"Tabl. A2-2"}</definedName>
    <definedName name="___tab987" hidden="1">{#N/A,#N/A,FALSE,"Tabl. G1";#N/A,#N/A,FALSE,"Tabl. G2"}</definedName>
    <definedName name="___UB2" hidden="1">{"MULTIPLICAÇÃO",#N/A,FALSE,"Obras"}</definedName>
    <definedName name="___x1" hidden="1">{#N/A,#N/A,FALSE,"SGP";#N/A,#N/A,FALSE,"SGI";#N/A,#N/A,FALSE,"SGC";#N/A,#N/A,FALSE,"SGS";#N/A,#N/A,FALSE,"SGB"}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18" hidden="1">#REF!</definedName>
    <definedName name="___x19" hidden="1">#REF!</definedName>
    <definedName name="___x2" hidden="1">{#N/A,#N/A,FALSE,"SGP";#N/A,#N/A,FALSE,"SGI";#N/A,#N/A,FALSE,"SGC";#N/A,#N/A,FALSE,"SGS";#N/A,#N/A,FALSE,"SGB"}</definedName>
    <definedName name="___x20" hidden="1">#REF!</definedName>
    <definedName name="___x21" hidden="1">#REF!</definedName>
    <definedName name="___x22" hidden="1">#REF!</definedName>
    <definedName name="___x23" hidden="1">#REF!</definedName>
    <definedName name="___x24" hidden="1">#REF!</definedName>
    <definedName name="___x25" hidden="1">#REF!</definedName>
    <definedName name="___x28" hidden="1">#REF!</definedName>
    <definedName name="___x29" hidden="1">#REF!</definedName>
    <definedName name="___x32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123Graph_AGRA1" hidden="1">#REF!</definedName>
    <definedName name="__123Graph_B" hidden="1">#REF!</definedName>
    <definedName name="__123Graph_D" hidden="1">#REF!</definedName>
    <definedName name="__123Graph_F" hidden="1">#REF!</definedName>
    <definedName name="__123Graph_X" hidden="1">#REF!</definedName>
    <definedName name="__123Graph_XGRA1" hidden="1">#REF!</definedName>
    <definedName name="__bat67" hidden="1">{#N/A,#N/A,FALSE,"Tabl. D1";#N/A,#N/A,FALSE,"Tabl. D1 b";#N/A,#N/A,FALSE,"Tabl. D2";#N/A,#N/A,FALSE,"Tabl. D2 b";#N/A,#N/A,FALSE,"Tabl. D3";#N/A,#N/A,FALSE,"Tabl. D4";#N/A,#N/A,FALSE,"Tabl. D5"}</definedName>
    <definedName name="__g111" hidden="1">{#N/A,#N/A,FALSE,"PREÇO.CPV.CA60";#N/A,#N/A,FALSE,"PREÇO.CPV.TREFILADOS";#N/A,#N/A,FALSE,"PREÇO.CPV.CA50";#N/A,#N/A,FALSE,"PREÇO.CPV.FM";#N/A,#N/A,FALSE,"PREÇO-FOB"}</definedName>
    <definedName name="__IntlFixup" hidden="1">TRUE</definedName>
    <definedName name="__la29" hidden="1">#REF!</definedName>
    <definedName name="__la3" hidden="1">#REF!</definedName>
    <definedName name="__la31" hidden="1">#REF!</definedName>
    <definedName name="__la32" hidden="1">#REF!</definedName>
    <definedName name="__la33" hidden="1">#REF!</definedName>
    <definedName name="__la4" hidden="1">#REF!</definedName>
    <definedName name="__la5" hidden="1">#REF!</definedName>
    <definedName name="__la6" hidden="1">#REF!</definedName>
    <definedName name="__la7" hidden="1">#REF!</definedName>
    <definedName name="__la8" hidden="1">#REF!</definedName>
    <definedName name="__la9" hidden="1">#REF!</definedName>
    <definedName name="__lb1" hidden="1">#REF!</definedName>
    <definedName name="__lb10" hidden="1">#REF!</definedName>
    <definedName name="__lb11" hidden="1">#REF!</definedName>
    <definedName name="__lb12" hidden="1">#REF!</definedName>
    <definedName name="__lb13" hidden="1">#REF!</definedName>
    <definedName name="__lb14" hidden="1">#REF!</definedName>
    <definedName name="__lb15" hidden="1">#REF!</definedName>
    <definedName name="__lb16" hidden="1">#REF!</definedName>
    <definedName name="__lb17" hidden="1">#REF!</definedName>
    <definedName name="__lb18" hidden="1">#REF!</definedName>
    <definedName name="__lb19" hidden="1">#REF!</definedName>
    <definedName name="__lb2" hidden="1">#REF!</definedName>
    <definedName name="__lb20" hidden="1">#REF!</definedName>
    <definedName name="__lb21" hidden="1">#REF!</definedName>
    <definedName name="__lb22" hidden="1">#REF!</definedName>
    <definedName name="__lb23" hidden="1">#REF!</definedName>
    <definedName name="__lb24" hidden="1">#REF!</definedName>
    <definedName name="__lb25" hidden="1">#REF!</definedName>
    <definedName name="__lb27" hidden="1">#REF!</definedName>
    <definedName name="__lb28" hidden="1">#REF!</definedName>
    <definedName name="__lb29" hidden="1">#REF!</definedName>
    <definedName name="__lb3" hidden="1">#REF!</definedName>
    <definedName name="__lb30" hidden="1">#REF!</definedName>
    <definedName name="__lb31" hidden="1">#REF!</definedName>
    <definedName name="__lb32" hidden="1">#REF!</definedName>
    <definedName name="__lb4" hidden="1">#REF!</definedName>
    <definedName name="__lb5" hidden="1">#REF!</definedName>
    <definedName name="__lb6" hidden="1">#REF!</definedName>
    <definedName name="__lb7" hidden="1">#REF!</definedName>
    <definedName name="__lb8" hidden="1">#REF!</definedName>
    <definedName name="__lb9" hidden="1">#REF!</definedName>
    <definedName name="__lbc1" hidden="1">#REF!</definedName>
    <definedName name="__lbc10" hidden="1">#REF!</definedName>
    <definedName name="__lbc11" hidden="1">#REF!</definedName>
    <definedName name="__lbc12" hidden="1">#REF!</definedName>
    <definedName name="__lbc13" hidden="1">#REF!</definedName>
    <definedName name="__lbc14" hidden="1">#REF!</definedName>
    <definedName name="__lbc15" hidden="1">#REF!</definedName>
    <definedName name="__lbc16" hidden="1">#REF!</definedName>
    <definedName name="__lbc17" hidden="1">#REF!</definedName>
    <definedName name="__lbc18" hidden="1">#REF!</definedName>
    <definedName name="__lbc19" hidden="1">#REF!</definedName>
    <definedName name="__lbc2" hidden="1">#REF!</definedName>
    <definedName name="__lbc20" hidden="1">#REF!</definedName>
    <definedName name="__lbc21" hidden="1">#REF!</definedName>
    <definedName name="__lbc22" hidden="1">#REF!</definedName>
    <definedName name="__lbc23" hidden="1">#REF!</definedName>
    <definedName name="__lbc24" hidden="1">#REF!</definedName>
    <definedName name="__lbc25" hidden="1">#REF!</definedName>
    <definedName name="__lbc26" hidden="1">#REF!</definedName>
    <definedName name="__lbc27" hidden="1">#REF!</definedName>
    <definedName name="__lbc28" hidden="1">#REF!</definedName>
    <definedName name="__lbc29" hidden="1">#REF!</definedName>
    <definedName name="__lbc3" hidden="1">#REF!</definedName>
    <definedName name="__lbc31" hidden="1">#REF!</definedName>
    <definedName name="__lbc32" hidden="1">#REF!</definedName>
    <definedName name="__lbc4" hidden="1">#REF!</definedName>
    <definedName name="__lbc5" hidden="1">#REF!</definedName>
    <definedName name="__lbc6" hidden="1">#REF!</definedName>
    <definedName name="__lbc7" hidden="1">#REF!</definedName>
    <definedName name="__lbc8" hidden="1">#REF!</definedName>
    <definedName name="__lbc9" hidden="1">#REF!</definedName>
    <definedName name="__ld26" hidden="1">#REF!</definedName>
    <definedName name="__ld31" hidden="1">#REF!</definedName>
    <definedName name="__le31" hidden="1">#REF!</definedName>
    <definedName name="__lf31" hidden="1">#REF!</definedName>
    <definedName name="__M2" hidden="1">{#N/A,#N/A,FALSE,"Tabl. G1";#N/A,#N/A,FALSE,"Tabl. G2"}</definedName>
    <definedName name="__NM09" hidden="1">{#N/A,#N/A,FALSE,"Tabl. D1";#N/A,#N/A,FALSE,"Tabl. D1 b";#N/A,#N/A,FALSE,"Tabl. D2";#N/A,#N/A,FALSE,"Tabl. D2 b";#N/A,#N/A,FALSE,"Tabl. D3";#N/A,#N/A,FALSE,"Tabl. D4";#N/A,#N/A,FALSE,"Tabl. D5"}</definedName>
    <definedName name="__Out99" hidden="1">{#N/A,#N/A,FALSE,"SGP";#N/A,#N/A,FALSE,"SGI";#N/A,#N/A,FALSE,"SGC";#N/A,#N/A,FALSE,"SGS";#N/A,#N/A,FALSE,"SGB"}</definedName>
    <definedName name="__r" hidden="1">{"MULTIPLICAÇÃO",#N/A,FALSE,"Obras"}</definedName>
    <definedName name="__sfe5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__SPF01" hidden="1">{"MULTIPLICAÇÃO",#N/A,FALSE,"Obras"}</definedName>
    <definedName name="__SPF02" hidden="1">{"MULTIPLICAÇÃO",#N/A,FALSE,"Obras"}</definedName>
    <definedName name="__taa34" hidden="1">{#N/A,#N/A,FALSE,"Tabl. G1";#N/A,#N/A,FALSE,"Tabl. G2"}</definedName>
    <definedName name="__tab09" hidden="1">{#N/A,#N/A,FALSE,"Tabl. FB300";#N/A,#N/A,FALSE,"Tabl. FB350";#N/A,#N/A,FALSE,"Tabl. FB400";#N/A,#N/A,FALSE,"Tabl. FB500";#N/A,#N/A,FALSE,"Tabl. FS090"}</definedName>
    <definedName name="__tab1" hidden="1">{#N/A,#N/A,FALSE,"Tabl. H1";#N/A,#N/A,FALSE,"Tabl. H2"}</definedName>
    <definedName name="__tab11" hidden="1">{#N/A,#N/A,FALSE,"Tabl. G1";#N/A,#N/A,FALSE,"Tabl. G2"}</definedName>
    <definedName name="__TAB120" hidden="1">{#N/A,#N/A,FALSE,"Tabl. FB300";#N/A,#N/A,FALSE,"Tabl. FB350";#N/A,#N/A,FALSE,"Tabl. FB400";#N/A,#N/A,FALSE,"Tabl. FB500";#N/A,#N/A,FALSE,"Tabl. FS090"}</definedName>
    <definedName name="__tab14" hidden="1">{#N/A,#N/A,FALSE,"Tabl. FB300";#N/A,#N/A,FALSE,"Tabl. FB350";#N/A,#N/A,FALSE,"Tabl. FB400";#N/A,#N/A,FALSE,"Tabl. FB500";#N/A,#N/A,FALSE,"Tabl. FS090"}</definedName>
    <definedName name="__tab15" hidden="1">{#N/A,#N/A,FALSE,"Tabl. A1";#N/A,#N/A,FALSE,"Tabl. A1 b";#N/A,#N/A,FALSE,"Tabl. A2";#N/A,#N/A,FALSE,"Tabl. A2-1";#N/A,#N/A,FALSE,"Tabl. A2-2"}</definedName>
    <definedName name="__TAB20" hidden="1">{#N/A,#N/A,FALSE,"Tabl. D1";#N/A,#N/A,FALSE,"Tabl. D1 b";#N/A,#N/A,FALSE,"Tabl. D2";#N/A,#N/A,FALSE,"Tabl. D2 b";#N/A,#N/A,FALSE,"Tabl. D3";#N/A,#N/A,FALSE,"Tabl. D4";#N/A,#N/A,FALSE,"Tabl. D5"}</definedName>
    <definedName name="__tab2341" hidden="1">{#N/A,#N/A,FALSE,"Tabl. FB300";#N/A,#N/A,FALSE,"Tabl. FB350";#N/A,#N/A,FALSE,"Tabl. FB400";#N/A,#N/A,FALSE,"Tabl. FB500";#N/A,#N/A,FALSE,"Tabl. FS090"}</definedName>
    <definedName name="__tab26" hidden="1">{#N/A,#N/A,FALSE,"Tabl. H1";#N/A,#N/A,FALSE,"Tabl. H2"}</definedName>
    <definedName name="__tab27" hidden="1">{#N/A,#N/A,FALSE,"Tabl. D1";#N/A,#N/A,FALSE,"Tabl. D1 b";#N/A,#N/A,FALSE,"Tabl. D2";#N/A,#N/A,FALSE,"Tabl. D2 b";#N/A,#N/A,FALSE,"Tabl. D3";#N/A,#N/A,FALSE,"Tabl. D4";#N/A,#N/A,FALSE,"Tabl. D5"}</definedName>
    <definedName name="__TAB3" hidden="1">{#N/A,#N/A,FALSE,"Tabl. FB300";#N/A,#N/A,FALSE,"Tabl. FB350";#N/A,#N/A,FALSE,"Tabl. FB400";#N/A,#N/A,FALSE,"Tabl. FB500";#N/A,#N/A,FALSE,"Tabl. FS090"}</definedName>
    <definedName name="__tab32" hidden="1">{#N/A,#N/A,FALSE,"Tabl. H1";#N/A,#N/A,FALSE,"Tabl. H2"}</definedName>
    <definedName name="__tab36" hidden="1">{#N/A,#N/A,FALSE,"Tabl. A1";#N/A,#N/A,FALSE,"Tabl. A1 b";#N/A,#N/A,FALSE,"Tabl. A2";#N/A,#N/A,FALSE,"Tabl. A2-1";#N/A,#N/A,FALSE,"Tabl. A2-2"}</definedName>
    <definedName name="__tab37" hidden="1">{#N/A,#N/A,FALSE,"Tabl. G1";#N/A,#N/A,FALSE,"Tabl. G2"}</definedName>
    <definedName name="__tab4" hidden="1">{#N/A,#N/A,FALSE,"Tabl. FB300";#N/A,#N/A,FALSE,"Tabl. FB350";#N/A,#N/A,FALSE,"Tabl. FB400";#N/A,#N/A,FALSE,"Tabl. FB500";#N/A,#N/A,FALSE,"Tabl. FS090"}</definedName>
    <definedName name="__tab40" hidden="1">{#N/A,#N/A,FALSE,"Tabl. FB300";#N/A,#N/A,FALSE,"Tabl. FB350";#N/A,#N/A,FALSE,"Tabl. FB400";#N/A,#N/A,FALSE,"Tabl. FB500";#N/A,#N/A,FALSE,"Tabl. FS090"}</definedName>
    <definedName name="__tab43" hidden="1">{#N/A,#N/A,FALSE,"Tabl. D1";#N/A,#N/A,FALSE,"Tabl. D1 b";#N/A,#N/A,FALSE,"Tabl. D2";#N/A,#N/A,FALSE,"Tabl. D2 b";#N/A,#N/A,FALSE,"Tabl. D3";#N/A,#N/A,FALSE,"Tabl. D4";#N/A,#N/A,FALSE,"Tabl. D5"}</definedName>
    <definedName name="__tab45" hidden="1">{#N/A,#N/A,FALSE,"Tabl. A1";#N/A,#N/A,FALSE,"Tabl. A1 b";#N/A,#N/A,FALSE,"Tabl. A2";#N/A,#N/A,FALSE,"Tabl. A2-1";#N/A,#N/A,FALSE,"Tabl. A2-2"}</definedName>
    <definedName name="__tab5" hidden="1">{#N/A,#N/A,FALSE,"Tabl. FB300";#N/A,#N/A,FALSE,"Tabl. FB350";#N/A,#N/A,FALSE,"Tabl. FB400";#N/A,#N/A,FALSE,"Tabl. FB500";#N/A,#N/A,FALSE,"Tabl. FS090"}</definedName>
    <definedName name="__tab6" hidden="1">{#N/A,#N/A,FALSE,"Tabl. FB300";#N/A,#N/A,FALSE,"Tabl. FB350";#N/A,#N/A,FALSE,"Tabl. FB400";#N/A,#N/A,FALSE,"Tabl. FB500";#N/A,#N/A,FALSE,"Tabl. FS090"}</definedName>
    <definedName name="__tab653" hidden="1">{#N/A,#N/A,FALSE,"Tabl. G1";#N/A,#N/A,FALSE,"Tabl. G2"}</definedName>
    <definedName name="__TAB67" hidden="1">{#N/A,#N/A,FALSE,"Tabl. A1";#N/A,#N/A,FALSE,"Tabl. A1 b";#N/A,#N/A,FALSE,"Tabl. A2";#N/A,#N/A,FALSE,"Tabl. A2-1";#N/A,#N/A,FALSE,"Tabl. A2-2"}</definedName>
    <definedName name="__tab678" hidden="1">{#N/A,#N/A,FALSE,"Tabl. FB300";#N/A,#N/A,FALSE,"Tabl. FB350";#N/A,#N/A,FALSE,"Tabl. FB400";#N/A,#N/A,FALSE,"Tabl. FB500";#N/A,#N/A,FALSE,"Tabl. FS090"}</definedName>
    <definedName name="__tab7" hidden="1">{#N/A,#N/A,FALSE,"Tabl. FB300";#N/A,#N/A,FALSE,"Tabl. FB350";#N/A,#N/A,FALSE,"Tabl. FB400";#N/A,#N/A,FALSE,"Tabl. FB500";#N/A,#N/A,FALSE,"Tabl. FS090"}</definedName>
    <definedName name="__tab78" hidden="1">{#N/A,#N/A,FALSE,"Tabl. D1";#N/A,#N/A,FALSE,"Tabl. D1 b";#N/A,#N/A,FALSE,"Tabl. D2";#N/A,#N/A,FALSE,"Tabl. D2 b";#N/A,#N/A,FALSE,"Tabl. D3";#N/A,#N/A,FALSE,"Tabl. D4";#N/A,#N/A,FALSE,"Tabl. D5"}</definedName>
    <definedName name="__TAB8" hidden="1">{#N/A,#N/A,FALSE,"Tabl. FB300";#N/A,#N/A,FALSE,"Tabl. FB350";#N/A,#N/A,FALSE,"Tabl. FB400";#N/A,#N/A,FALSE,"Tabl. FB500";#N/A,#N/A,FALSE,"Tabl. FS090"}</definedName>
    <definedName name="__tab80" hidden="1">{#N/A,#N/A,FALSE,"Tabl. FB300";#N/A,#N/A,FALSE,"Tabl. FB350";#N/A,#N/A,FALSE,"Tabl. FB400";#N/A,#N/A,FALSE,"Tabl. FB500";#N/A,#N/A,FALSE,"Tabl. FS090"}</definedName>
    <definedName name="__tab9" hidden="1">{#N/A,#N/A,FALSE,"Tabl. D1";#N/A,#N/A,FALSE,"Tabl. D1 b";#N/A,#N/A,FALSE,"Tabl. D2";#N/A,#N/A,FALSE,"Tabl. D2 b";#N/A,#N/A,FALSE,"Tabl. D3";#N/A,#N/A,FALSE,"Tabl. D4";#N/A,#N/A,FALSE,"Tabl. D5"}</definedName>
    <definedName name="__TAB90" hidden="1">{#N/A,#N/A,FALSE,"Tabl. H1";#N/A,#N/A,FALSE,"Tabl. H2"}</definedName>
    <definedName name="__tab98" hidden="1">{#N/A,#N/A,FALSE,"Tabl. A1";#N/A,#N/A,FALSE,"Tabl. A1 b";#N/A,#N/A,FALSE,"Tabl. A2";#N/A,#N/A,FALSE,"Tabl. A2-1";#N/A,#N/A,FALSE,"Tabl. A2-2"}</definedName>
    <definedName name="__tab987" hidden="1">{#N/A,#N/A,FALSE,"Tabl. G1";#N/A,#N/A,FALSE,"Tabl. G2"}</definedName>
    <definedName name="__UB2" hidden="1">{"MULTIPLICAÇÃO",#N/A,FALSE,"Obras"}</definedName>
    <definedName name="__x1" hidden="1">{#N/A,#N/A,FALSE,"SGP";#N/A,#N/A,FALSE,"SGI";#N/A,#N/A,FALSE,"SGC";#N/A,#N/A,FALSE,"SGS";#N/A,#N/A,FALSE,"SGB"}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18" hidden="1">#REF!</definedName>
    <definedName name="__x19" hidden="1">#REF!</definedName>
    <definedName name="__x2" hidden="1">{#N/A,#N/A,FALSE,"SGP";#N/A,#N/A,FALSE,"SGI";#N/A,#N/A,FALSE,"SGC";#N/A,#N/A,FALSE,"SGS";#N/A,#N/A,FALSE,"SGB"}</definedName>
    <definedName name="__x20" hidden="1">#REF!</definedName>
    <definedName name="__x21" hidden="1">#REF!</definedName>
    <definedName name="__x22" hidden="1">#REF!</definedName>
    <definedName name="__x23" hidden="1">#REF!</definedName>
    <definedName name="__x24" hidden="1">#REF!</definedName>
    <definedName name="__x25" hidden="1">#REF!</definedName>
    <definedName name="__x28" hidden="1">#REF!</definedName>
    <definedName name="__x29" hidden="1">#REF!</definedName>
    <definedName name="__x32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bat67" hidden="1">{#N/A,#N/A,FALSE,"Tabl. D1";#N/A,#N/A,FALSE,"Tabl. D1 b";#N/A,#N/A,FALSE,"Tabl. D2";#N/A,#N/A,FALSE,"Tabl. D2 b";#N/A,#N/A,FALSE,"Tabl. D3";#N/A,#N/A,FALSE,"Tabl. D4";#N/A,#N/A,FALSE,"Tabl. D5"}</definedName>
    <definedName name="_Fill" hidden="1">#REF!</definedName>
    <definedName name="_fill1" hidden="1">#REF!</definedName>
    <definedName name="_xlnm._FilterDatabase" hidden="1">#REF!</definedName>
    <definedName name="_g111" hidden="1">{#N/A,#N/A,FALSE,"PREÇO.CPV.CA60";#N/A,#N/A,FALSE,"PREÇO.CPV.TREFILADOS";#N/A,#N/A,FALSE,"PREÇO.CPV.CA50";#N/A,#N/A,FALSE,"PREÇO.CPV.FM";#N/A,#N/A,FALSE,"PREÇO-FOB"}</definedName>
    <definedName name="_IA0542" hidden="1">{#N/A,#N/A,FALSE,"Plan1";#N/A,#N/A,FALSE,"Plan2"}</definedName>
    <definedName name="_Key1" hidden="1">#REF!</definedName>
    <definedName name="_Key2" hidden="1">#REF!</definedName>
    <definedName name="_la29" hidden="1">#REF!</definedName>
    <definedName name="_la3" hidden="1">#REF!</definedName>
    <definedName name="_la31" hidden="1">#REF!</definedName>
    <definedName name="_la32" hidden="1">#REF!</definedName>
    <definedName name="_la4" hidden="1">#REF!</definedName>
    <definedName name="_la5" hidden="1">#REF!</definedName>
    <definedName name="_la6" hidden="1">#REF!</definedName>
    <definedName name="_la7" hidden="1">#REF!</definedName>
    <definedName name="_la8" hidden="1">#REF!</definedName>
    <definedName name="_la9" hidden="1">#REF!</definedName>
    <definedName name="_lb1" hidden="1">#REF!</definedName>
    <definedName name="_lb10" hidden="1">#REF!</definedName>
    <definedName name="_lb11" hidden="1">#REF!</definedName>
    <definedName name="_lb12" hidden="1">#REF!</definedName>
    <definedName name="_lb13" hidden="1">#REF!</definedName>
    <definedName name="_lb14" hidden="1">#REF!</definedName>
    <definedName name="_lb15" hidden="1">#REF!</definedName>
    <definedName name="_lb16" hidden="1">#REF!</definedName>
    <definedName name="_lb17" hidden="1">#REF!</definedName>
    <definedName name="_lb18" hidden="1">#REF!</definedName>
    <definedName name="_lb19" hidden="1">#REF!</definedName>
    <definedName name="_lb2" hidden="1">#REF!</definedName>
    <definedName name="_lb20" hidden="1">#REF!</definedName>
    <definedName name="_lb21" hidden="1">#REF!</definedName>
    <definedName name="_lb22" hidden="1">#REF!</definedName>
    <definedName name="_lb23" hidden="1">#REF!</definedName>
    <definedName name="_lb24" hidden="1">#REF!</definedName>
    <definedName name="_lb25" hidden="1">#REF!</definedName>
    <definedName name="_lb27" hidden="1">#REF!</definedName>
    <definedName name="_lb28" hidden="1">#REF!</definedName>
    <definedName name="_lb29" hidden="1">#REF!</definedName>
    <definedName name="_lb3" hidden="1">#REF!</definedName>
    <definedName name="_lb30" hidden="1">#REF!</definedName>
    <definedName name="_lb31" hidden="1">#REF!</definedName>
    <definedName name="_lb32" hidden="1">#REF!</definedName>
    <definedName name="_lb4" hidden="1">#REF!</definedName>
    <definedName name="_lb5" hidden="1">#REF!</definedName>
    <definedName name="_lb6" hidden="1">#REF!</definedName>
    <definedName name="_lb7" hidden="1">#REF!</definedName>
    <definedName name="_lb8" hidden="1">#REF!</definedName>
    <definedName name="_lb9" hidden="1">#REF!</definedName>
    <definedName name="_lbc1" hidden="1">#REF!</definedName>
    <definedName name="_lbc10" hidden="1">#REF!</definedName>
    <definedName name="_lbc11" hidden="1">#REF!</definedName>
    <definedName name="_lbc12" hidden="1">#REF!</definedName>
    <definedName name="_lbc13" hidden="1">#REF!</definedName>
    <definedName name="_lbc14" hidden="1">#REF!</definedName>
    <definedName name="_lbc15" hidden="1">#REF!</definedName>
    <definedName name="_lbc16" hidden="1">#REF!</definedName>
    <definedName name="_lbc17" hidden="1">#REF!</definedName>
    <definedName name="_lbc18" hidden="1">#REF!</definedName>
    <definedName name="_lbc19" hidden="1">#REF!</definedName>
    <definedName name="_lbc2" hidden="1">#REF!</definedName>
    <definedName name="_lbc20" hidden="1">#REF!</definedName>
    <definedName name="_lbc21" hidden="1">#REF!</definedName>
    <definedName name="_lbc22" hidden="1">#REF!</definedName>
    <definedName name="_lbc23" hidden="1">#REF!</definedName>
    <definedName name="_lbc24" hidden="1">#REF!</definedName>
    <definedName name="_lbc25" hidden="1">#REF!</definedName>
    <definedName name="_lbc26" hidden="1">#REF!</definedName>
    <definedName name="_lbc27" hidden="1">#REF!</definedName>
    <definedName name="_lbc28" hidden="1">#REF!</definedName>
    <definedName name="_lbc29" hidden="1">#REF!</definedName>
    <definedName name="_lbc3" hidden="1">#REF!</definedName>
    <definedName name="_lbc31" hidden="1">#REF!</definedName>
    <definedName name="_lbc32" hidden="1">#REF!</definedName>
    <definedName name="_lbc4" hidden="1">#REF!</definedName>
    <definedName name="_lbc5" hidden="1">#REF!</definedName>
    <definedName name="_lbc6" hidden="1">#REF!</definedName>
    <definedName name="_lbc7" hidden="1">#REF!</definedName>
    <definedName name="_lbc8" hidden="1">#REF!</definedName>
    <definedName name="_lbc9" hidden="1">#REF!</definedName>
    <definedName name="_ld26" hidden="1">#REF!</definedName>
    <definedName name="_ld31" hidden="1">#REF!</definedName>
    <definedName name="_le31" hidden="1">#REF!</definedName>
    <definedName name="_lf31" hidden="1">#REF!</definedName>
    <definedName name="_M2" hidden="1">{#N/A,#N/A,FALSE,"Tabl. G1";#N/A,#N/A,FALSE,"Tabl. G2"}</definedName>
    <definedName name="_MatMult_A" hidden="1">#REF!</definedName>
    <definedName name="_mnr_2" hidden="1">{#N/A,#N/A,FALSE,"PAG16";#N/A,#N/A,FALSE,"PAG15";#N/A,#N/A,FALSE,"PAG14";#N/A,#N/A,FALSE,"PAG13";#N/A,#N/A,FALSE,"PAG12";#N/A,#N/A,FALSE,"PAG11";#N/A,#N/A,FALSE,"PAG10";#N/A,#N/A,FALSE,"PAG09";#N/A,#N/A,FALSE,"PAG08";#N/A,#N/A,FALSE,"PAG07";#N/A,#N/A,FALSE,"PAG06";#N/A,#N/A,FALSE,"PAG05";#N/A,#N/A,FALSE,"PAG04";#N/A,#N/A,FALSE,"PAG03";#N/A,#N/A,FALSE,"PAG02";#N/A,#N/A,FALSE,"PAG01";#N/A,#N/A,FALSE,"Índice";#N/A,#N/A,FALSE,"CAPA"}</definedName>
    <definedName name="_mrn2" hidden="1">{#N/A,#N/A,FALSE,"PAG16";#N/A,#N/A,FALSE,"PAG15";#N/A,#N/A,FALSE,"PAG14";#N/A,#N/A,FALSE,"PAG13";#N/A,#N/A,FALSE,"PAG12";#N/A,#N/A,FALSE,"PAG11";#N/A,#N/A,FALSE,"PAG10";#N/A,#N/A,FALSE,"PAG09";#N/A,#N/A,FALSE,"PAG08";#N/A,#N/A,FALSE,"PAG07";#N/A,#N/A,FALSE,"PAG06";#N/A,#N/A,FALSE,"PAG05";#N/A,#N/A,FALSE,"PAG04";#N/A,#N/A,FALSE,"PAG03";#N/A,#N/A,FALSE,"PAG02";#N/A,#N/A,FALSE,"PAG01";#N/A,#N/A,FALSE,"Índice";#N/A,#N/A,FALSE,"CAPA"}</definedName>
    <definedName name="_NM09" hidden="1">{#N/A,#N/A,FALSE,"Tabl. D1";#N/A,#N/A,FALSE,"Tabl. D1 b";#N/A,#N/A,FALSE,"Tabl. D2";#N/A,#N/A,FALSE,"Tabl. D2 b";#N/A,#N/A,FALSE,"Tabl. D3";#N/A,#N/A,FALSE,"Tabl. D4";#N/A,#N/A,FALSE,"Tabl. D5"}</definedName>
    <definedName name="_Order1" hidden="1">255</definedName>
    <definedName name="_Order2" hidden="1">255</definedName>
    <definedName name="_Out99" hidden="1">{#N/A,#N/A,FALSE,"SGP";#N/A,#N/A,FALSE,"SGI";#N/A,#N/A,FALSE,"SGC";#N/A,#N/A,FALSE,"SGS";#N/A,#N/A,FALSE,"SGB"}</definedName>
    <definedName name="_Parse_Out" hidden="1">#REF!</definedName>
    <definedName name="_r" hidden="1">{"MULTIPLICAÇÃO",#N/A,FALSE,"Obras"}</definedName>
    <definedName name="_r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Regression_Int" hidden="1">1</definedName>
    <definedName name="_Sort" hidden="1">#REF!</definedName>
    <definedName name="_SPF01" hidden="1">{"MULTIPLICAÇÃO",#N/A,FALSE,"Obras"}</definedName>
    <definedName name="_SPF02" hidden="1">{"MULTIPLICAÇÃO",#N/A,FALSE,"Obras"}</definedName>
    <definedName name="_ss1" hidden="1">{"'RR'!$A$2:$E$81"}</definedName>
    <definedName name="_ss2" hidden="1">{"'RR'!$A$2:$E$81"}</definedName>
    <definedName name="_taa34" hidden="1">{#N/A,#N/A,FALSE,"Tabl. G1";#N/A,#N/A,FALSE,"Tabl. G2"}</definedName>
    <definedName name="_tab09" hidden="1">{#N/A,#N/A,FALSE,"Tabl. FB300";#N/A,#N/A,FALSE,"Tabl. FB350";#N/A,#N/A,FALSE,"Tabl. FB400";#N/A,#N/A,FALSE,"Tabl. FB500";#N/A,#N/A,FALSE,"Tabl. FS090"}</definedName>
    <definedName name="_tab1" hidden="1">{#N/A,#N/A,FALSE,"Tabl. H1";#N/A,#N/A,FALSE,"Tabl. H2"}</definedName>
    <definedName name="_tab11" hidden="1">{#N/A,#N/A,FALSE,"Tabl. G1";#N/A,#N/A,FALSE,"Tabl. G2"}</definedName>
    <definedName name="_TAB120" hidden="1">{#N/A,#N/A,FALSE,"Tabl. FB300";#N/A,#N/A,FALSE,"Tabl. FB350";#N/A,#N/A,FALSE,"Tabl. FB400";#N/A,#N/A,FALSE,"Tabl. FB500";#N/A,#N/A,FALSE,"Tabl. FS090"}</definedName>
    <definedName name="_tab14" hidden="1">{#N/A,#N/A,FALSE,"Tabl. FB300";#N/A,#N/A,FALSE,"Tabl. FB350";#N/A,#N/A,FALSE,"Tabl. FB400";#N/A,#N/A,FALSE,"Tabl. FB500";#N/A,#N/A,FALSE,"Tabl. FS090"}</definedName>
    <definedName name="_tab15" hidden="1">{#N/A,#N/A,FALSE,"Tabl. A1";#N/A,#N/A,FALSE,"Tabl. A1 b";#N/A,#N/A,FALSE,"Tabl. A2";#N/A,#N/A,FALSE,"Tabl. A2-1";#N/A,#N/A,FALSE,"Tabl. A2-2"}</definedName>
    <definedName name="_TAB20" hidden="1">{#N/A,#N/A,FALSE,"Tabl. D1";#N/A,#N/A,FALSE,"Tabl. D1 b";#N/A,#N/A,FALSE,"Tabl. D2";#N/A,#N/A,FALSE,"Tabl. D2 b";#N/A,#N/A,FALSE,"Tabl. D3";#N/A,#N/A,FALSE,"Tabl. D4";#N/A,#N/A,FALSE,"Tabl. D5"}</definedName>
    <definedName name="_tab2341" hidden="1">{#N/A,#N/A,FALSE,"Tabl. FB300";#N/A,#N/A,FALSE,"Tabl. FB350";#N/A,#N/A,FALSE,"Tabl. FB400";#N/A,#N/A,FALSE,"Tabl. FB500";#N/A,#N/A,FALSE,"Tabl. FS090"}</definedName>
    <definedName name="_tab26" hidden="1">{#N/A,#N/A,FALSE,"Tabl. H1";#N/A,#N/A,FALSE,"Tabl. H2"}</definedName>
    <definedName name="_tab27" hidden="1">{#N/A,#N/A,FALSE,"Tabl. D1";#N/A,#N/A,FALSE,"Tabl. D1 b";#N/A,#N/A,FALSE,"Tabl. D2";#N/A,#N/A,FALSE,"Tabl. D2 b";#N/A,#N/A,FALSE,"Tabl. D3";#N/A,#N/A,FALSE,"Tabl. D4";#N/A,#N/A,FALSE,"Tabl. D5"}</definedName>
    <definedName name="_TAB3" hidden="1">{#N/A,#N/A,FALSE,"Tabl. FB300";#N/A,#N/A,FALSE,"Tabl. FB350";#N/A,#N/A,FALSE,"Tabl. FB400";#N/A,#N/A,FALSE,"Tabl. FB500";#N/A,#N/A,FALSE,"Tabl. FS090"}</definedName>
    <definedName name="_tab32" hidden="1">{#N/A,#N/A,FALSE,"Tabl. H1";#N/A,#N/A,FALSE,"Tabl. H2"}</definedName>
    <definedName name="_tab36" hidden="1">{#N/A,#N/A,FALSE,"Tabl. A1";#N/A,#N/A,FALSE,"Tabl. A1 b";#N/A,#N/A,FALSE,"Tabl. A2";#N/A,#N/A,FALSE,"Tabl. A2-1";#N/A,#N/A,FALSE,"Tabl. A2-2"}</definedName>
    <definedName name="_tab37" hidden="1">{#N/A,#N/A,FALSE,"Tabl. G1";#N/A,#N/A,FALSE,"Tabl. G2"}</definedName>
    <definedName name="_tab4" hidden="1">{#N/A,#N/A,FALSE,"Tabl. FB300";#N/A,#N/A,FALSE,"Tabl. FB350";#N/A,#N/A,FALSE,"Tabl. FB400";#N/A,#N/A,FALSE,"Tabl. FB500";#N/A,#N/A,FALSE,"Tabl. FS090"}</definedName>
    <definedName name="_tab40" hidden="1">{#N/A,#N/A,FALSE,"Tabl. FB300";#N/A,#N/A,FALSE,"Tabl. FB350";#N/A,#N/A,FALSE,"Tabl. FB400";#N/A,#N/A,FALSE,"Tabl. FB500";#N/A,#N/A,FALSE,"Tabl. FS090"}</definedName>
    <definedName name="_tab43" hidden="1">{#N/A,#N/A,FALSE,"Tabl. D1";#N/A,#N/A,FALSE,"Tabl. D1 b";#N/A,#N/A,FALSE,"Tabl. D2";#N/A,#N/A,FALSE,"Tabl. D2 b";#N/A,#N/A,FALSE,"Tabl. D3";#N/A,#N/A,FALSE,"Tabl. D4";#N/A,#N/A,FALSE,"Tabl. D5"}</definedName>
    <definedName name="_tab45" hidden="1">{#N/A,#N/A,FALSE,"Tabl. A1";#N/A,#N/A,FALSE,"Tabl. A1 b";#N/A,#N/A,FALSE,"Tabl. A2";#N/A,#N/A,FALSE,"Tabl. A2-1";#N/A,#N/A,FALSE,"Tabl. A2-2"}</definedName>
    <definedName name="_tab5" hidden="1">{#N/A,#N/A,FALSE,"Tabl. FB300";#N/A,#N/A,FALSE,"Tabl. FB350";#N/A,#N/A,FALSE,"Tabl. FB400";#N/A,#N/A,FALSE,"Tabl. FB500";#N/A,#N/A,FALSE,"Tabl. FS090"}</definedName>
    <definedName name="_tab6" hidden="1">{#N/A,#N/A,FALSE,"Tabl. FB300";#N/A,#N/A,FALSE,"Tabl. FB350";#N/A,#N/A,FALSE,"Tabl. FB400";#N/A,#N/A,FALSE,"Tabl. FB500";#N/A,#N/A,FALSE,"Tabl. FS090"}</definedName>
    <definedName name="_tab653" hidden="1">{#N/A,#N/A,FALSE,"Tabl. G1";#N/A,#N/A,FALSE,"Tabl. G2"}</definedName>
    <definedName name="_TAB67" hidden="1">{#N/A,#N/A,FALSE,"Tabl. A1";#N/A,#N/A,FALSE,"Tabl. A1 b";#N/A,#N/A,FALSE,"Tabl. A2";#N/A,#N/A,FALSE,"Tabl. A2-1";#N/A,#N/A,FALSE,"Tabl. A2-2"}</definedName>
    <definedName name="_tab678" hidden="1">{#N/A,#N/A,FALSE,"Tabl. FB300";#N/A,#N/A,FALSE,"Tabl. FB350";#N/A,#N/A,FALSE,"Tabl. FB400";#N/A,#N/A,FALSE,"Tabl. FB500";#N/A,#N/A,FALSE,"Tabl. FS090"}</definedName>
    <definedName name="_tab7" hidden="1">{#N/A,#N/A,FALSE,"Tabl. FB300";#N/A,#N/A,FALSE,"Tabl. FB350";#N/A,#N/A,FALSE,"Tabl. FB400";#N/A,#N/A,FALSE,"Tabl. FB500";#N/A,#N/A,FALSE,"Tabl. FS090"}</definedName>
    <definedName name="_tab78" hidden="1">{#N/A,#N/A,FALSE,"Tabl. D1";#N/A,#N/A,FALSE,"Tabl. D1 b";#N/A,#N/A,FALSE,"Tabl. D2";#N/A,#N/A,FALSE,"Tabl. D2 b";#N/A,#N/A,FALSE,"Tabl. D3";#N/A,#N/A,FALSE,"Tabl. D4";#N/A,#N/A,FALSE,"Tabl. D5"}</definedName>
    <definedName name="_TAB8" hidden="1">{#N/A,#N/A,FALSE,"Tabl. FB300";#N/A,#N/A,FALSE,"Tabl. FB350";#N/A,#N/A,FALSE,"Tabl. FB400";#N/A,#N/A,FALSE,"Tabl. FB500";#N/A,#N/A,FALSE,"Tabl. FS090"}</definedName>
    <definedName name="_tab80" hidden="1">{#N/A,#N/A,FALSE,"Tabl. FB300";#N/A,#N/A,FALSE,"Tabl. FB350";#N/A,#N/A,FALSE,"Tabl. FB400";#N/A,#N/A,FALSE,"Tabl. FB500";#N/A,#N/A,FALSE,"Tabl. FS090"}</definedName>
    <definedName name="_tab9" hidden="1">{#N/A,#N/A,FALSE,"Tabl. D1";#N/A,#N/A,FALSE,"Tabl. D1 b";#N/A,#N/A,FALSE,"Tabl. D2";#N/A,#N/A,FALSE,"Tabl. D2 b";#N/A,#N/A,FALSE,"Tabl. D3";#N/A,#N/A,FALSE,"Tabl. D4";#N/A,#N/A,FALSE,"Tabl. D5"}</definedName>
    <definedName name="_TAB90" hidden="1">{#N/A,#N/A,FALSE,"Tabl. H1";#N/A,#N/A,FALSE,"Tabl. H2"}</definedName>
    <definedName name="_tab98" hidden="1">{#N/A,#N/A,FALSE,"Tabl. A1";#N/A,#N/A,FALSE,"Tabl. A1 b";#N/A,#N/A,FALSE,"Tabl. A2";#N/A,#N/A,FALSE,"Tabl. A2-1";#N/A,#N/A,FALSE,"Tabl. A2-2"}</definedName>
    <definedName name="_tab987" hidden="1">{#N/A,#N/A,FALSE,"Tabl. G1";#N/A,#N/A,FALSE,"Tabl. G2"}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UB2" hidden="1">{"MULTIPLICAÇÃO",#N/A,FALSE,"Obras"}</definedName>
    <definedName name="_w1" hidden="1">{"'RR'!$A$2:$E$81"}</definedName>
    <definedName name="_wer3" hidden="1">{#N/A,#N/A,FALSE,"Plan1";#N/A,#N/A,FALSE,"Plan2"}</definedName>
    <definedName name="_x1" hidden="1">{#N/A,#N/A,FALSE,"SGP";#N/A,#N/A,FALSE,"SGI";#N/A,#N/A,FALSE,"SGC";#N/A,#N/A,FALSE,"SGS";#N/A,#N/A,FALSE,"SGB"}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18" hidden="1">#REF!</definedName>
    <definedName name="_x19" hidden="1">#REF!</definedName>
    <definedName name="_x2" hidden="1">{#N/A,#N/A,FALSE,"SGP";#N/A,#N/A,FALSE,"SGI";#N/A,#N/A,FALSE,"SGC";#N/A,#N/A,FALSE,"SGS";#N/A,#N/A,FALSE,"SGB"}</definedName>
    <definedName name="_x20" hidden="1">#REF!</definedName>
    <definedName name="_x21" hidden="1">#REF!</definedName>
    <definedName name="_x22" hidden="1">#REF!</definedName>
    <definedName name="_x23" hidden="1">#REF!</definedName>
    <definedName name="_x24" hidden="1">#REF!</definedName>
    <definedName name="_x25" hidden="1">#REF!</definedName>
    <definedName name="_x28" hidden="1">#REF!</definedName>
    <definedName name="_x29" hidden="1">#REF!</definedName>
    <definedName name="_x32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a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aaa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aaaa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aaaaa" hidden="1">{#N/A,#N/A,FALSE,"SGP";#N/A,#N/A,FALSE,"SGI";#N/A,#N/A,FALSE,"SGC";#N/A,#N/A,FALSE,"SGS";#N/A,#N/A,FALSE,"SGB"}</definedName>
    <definedName name="aaaaaaa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aaaaaaaaa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AA" hidden="1">{"MULTIPLICAÇÃO",#N/A,FALSE,"Obras"}</definedName>
    <definedName name="aaaaaaaaaaaaaa" hidden="1">{"'RR'!$A$2:$E$81"}</definedName>
    <definedName name="AAAAAAAAAAAAAAAAAAAAAAAAAAAAAAAAAAAAAAAAAAAAAAAAAAAAAAAAAAAAAAAAAA" hidden="1">{"MULTIPLICAÇÃO",#N/A,FALSE,"Obras"}</definedName>
    <definedName name="aaacccc" hidden="1">{#N/A,#N/A,FALSE,"Plan1";#N/A,#N/A,FALSE,"Plan2"}</definedName>
    <definedName name="aaadsaf" hidden="1">{"'RR'!$A$2:$E$81"}</definedName>
    <definedName name="aaqa" hidden="1">{#N/A,#N/A,FALSE,"PREÇO.CPV.CA60";#N/A,#N/A,FALSE,"PREÇO.CPV.TREFILADOS";#N/A,#N/A,FALSE,"PREÇO.CPV.CA50";#N/A,#N/A,FALSE,"PREÇO.CPV.FM";#N/A,#N/A,FALSE,"PREÇO-FOB"}</definedName>
    <definedName name="aaqa2" hidden="1">{#N/A,#N/A,FALSE,"PREÇO.CPV.CA60";#N/A,#N/A,FALSE,"PREÇO.CPV.TREFILADOS";#N/A,#N/A,FALSE,"PREÇO.CPV.CA50";#N/A,#N/A,FALSE,"PREÇO.CPV.FM";#N/A,#N/A,FALSE,"PREÇO-FOB"}</definedName>
    <definedName name="a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baba" hidden="1">#REF!</definedName>
    <definedName name="ABC" hidden="1">#REF!</definedName>
    <definedName name="abcde" hidden="1">{"'RR'!$A$2:$E$81"}</definedName>
    <definedName name="abcdef" hidden="1">{"'RR'!$A$2:$E$81"}</definedName>
    <definedName name="abcdefgh" hidden="1">{"'RR'!$A$2:$E$81"}</definedName>
    <definedName name="AccessDatabase" hidden="1">"C:\Documents and Settings\JPMELLO\Meus documentos\ARQUIVOS 2004\MONITORAMENTO OAC\Monitoramento de OAC.mdb"</definedName>
    <definedName name="achar18" hidden="1">#REF!</definedName>
    <definedName name="achar19" hidden="1">#REF!</definedName>
    <definedName name="achart1" hidden="1">#REF!</definedName>
    <definedName name="achart10" hidden="1">#REF!</definedName>
    <definedName name="achart11" hidden="1">#REF!</definedName>
    <definedName name="achart12" hidden="1">#REF!</definedName>
    <definedName name="achart13" hidden="1">#REF!</definedName>
    <definedName name="achart14" hidden="1">#REF!</definedName>
    <definedName name="achart15" hidden="1">#REF!</definedName>
    <definedName name="achart16" hidden="1">#REF!</definedName>
    <definedName name="achart17" hidden="1">#REF!</definedName>
    <definedName name="achart2" hidden="1">#REF!</definedName>
    <definedName name="achart20" hidden="1">#REF!</definedName>
    <definedName name="achart21" hidden="1">#REF!</definedName>
    <definedName name="achart22" hidden="1">#REF!</definedName>
    <definedName name="achart23" hidden="1">#REF!</definedName>
    <definedName name="achart24" hidden="1">#REF!</definedName>
    <definedName name="achart25" hidden="1">#REF!</definedName>
    <definedName name="achart26" hidden="1">#REF!</definedName>
    <definedName name="achart27" hidden="1">#REF!</definedName>
    <definedName name="achart28" hidden="1">#REF!</definedName>
    <definedName name="achart29" hidden="1">#REF!</definedName>
    <definedName name="achart3" hidden="1">#REF!</definedName>
    <definedName name="achart30" hidden="1">#REF!</definedName>
    <definedName name="achart31" hidden="1">#REF!</definedName>
    <definedName name="achart32" hidden="1">#REF!</definedName>
    <definedName name="achart4" hidden="1">#REF!</definedName>
    <definedName name="achart5" hidden="1">#REF!</definedName>
    <definedName name="achart6" hidden="1">#REF!</definedName>
    <definedName name="achart7" hidden="1">#REF!</definedName>
    <definedName name="achart8" hidden="1">#REF!</definedName>
    <definedName name="achart9" hidden="1">#REF!</definedName>
    <definedName name="AÇO_1" hidden="1">{#N/A,#N/A,FALSE,"SS 1";#N/A,#N/A,FALSE,"SS 2";#N/A,#N/A,FALSE,"TER 1 (1)";#N/A,#N/A,FALSE,"TER 1 (2)";#N/A,#N/A,FALSE,"TER 2";#N/A,#N/A,FALSE,"TIPO";#N/A,#N/A,FALSE,"CM  BAR"}</definedName>
    <definedName name="aço2" hidden="1">{#N/A,#N/A,FALSE,"LEVFER V2 P";#N/A,#N/A,FALSE,"LEVFER V2 P10%"}</definedName>
    <definedName name="aço2_1" hidden="1">{#N/A,#N/A,FALSE,"LEVFER V2 P";#N/A,#N/A,FALSE,"LEVFER V2 P10%"}</definedName>
    <definedName name="açoeeer" hidden="1">{#N/A,#N/A,FALSE,"Plan1";#N/A,#N/A,FALSE,"Plan2"}</definedName>
    <definedName name="ACwvu.Características." hidden="1">#REF!</definedName>
    <definedName name="ACwvu.Ciclos." hidden="1">#REF!</definedName>
    <definedName name="ACwvu.Custos." hidden="1">#REF!</definedName>
    <definedName name="ACwvu.Recursos." hidden="1">#REF!</definedName>
    <definedName name="ad" hidden="1">{#N/A,#N/A,FALSE,"Plan1";#N/A,#N/A,FALSE,"Plan2"}</definedName>
    <definedName name="adced" hidden="1">{#N/A,#N/A,FALSE,"Plan1";#N/A,#N/A,FALSE,"Plan2"}</definedName>
    <definedName name="addd" hidden="1">{#N/A,#N/A,FALSE,"Radar CONS Mês e Acum  3";#N/A,#N/A,FALSE,"Radar CONS Acum 4"}</definedName>
    <definedName name="adew" hidden="1">"3ORZTPXRHBU97C8AJ5UM8CAVA"</definedName>
    <definedName name="adewr" hidden="1">{#N/A,#N/A,FALSE,"Plan1";#N/A,#N/A,FALSE,"Plan2"}</definedName>
    <definedName name="adfadsf" hidden="1">{"'RR'!$A$2:$E$81"}</definedName>
    <definedName name="adsfadsfads" hidden="1">{"'RR'!$A$2:$E$81"}</definedName>
    <definedName name="adtsetrr6t" hidden="1">{#N/A,#N/A,FALSE,"Plan1";#N/A,#N/A,FALSE,"Plan2"}</definedName>
    <definedName name="aeiresft" hidden="1">{#N/A,#N/A,FALSE,"Plan1";#N/A,#N/A,FALSE,"Plan2"}</definedName>
    <definedName name="aEL3QE" hidden="1">{#N/A,#N/A,FALSE,"Plan1";#N/A,#N/A,FALSE,"Plan2"}</definedName>
    <definedName name="af" hidden="1">{#N/A,#N/A,TRUE,"Suprachem Intern";#N/A,#N/A,TRUE,"Suprachem";#N/A,#N/A,TRUE,"Teeraanleg";#N/A,#N/A,TRUE,"B.T.X. Aanleg";#N/A,#N/A,TRUE,"Depot";#N/A,#N/A,TRUE,"Kooks";#N/A,#N/A,TRUE,"Korrelslak";#N/A,#N/A,TRUE,"Lurgi";#N/A,#N/A,TRUE,"Herverkope";#N/A,#N/A,TRUE,"Magneetpoeier Aanleg";#N/A,#N/A,TRUE,"Verdeling van H.K. koste"}</definedName>
    <definedName name="afadsf" hidden="1">{"'RR'!$A$2:$E$81"}</definedName>
    <definedName name="afadsf.hasklfn" hidden="1">{"'RR'!$A$2:$E$81"}</definedName>
    <definedName name="afadsfads" hidden="1">{"'RR'!$A$2:$E$81"}</definedName>
    <definedName name="afadsfadsfads" hidden="1">{"'RR'!$A$2:$E$81"}</definedName>
    <definedName name="AFASD" hidden="1">{#N/A,#N/A,FALSE,"Tabl. G1";#N/A,#N/A,FALSE,"Tabl. G2"}</definedName>
    <definedName name="AFASDF" hidden="1">{#N/A,#N/A,FALSE,"Tabl. A1";#N/A,#N/A,FALSE,"Tabl. A1 b";#N/A,#N/A,FALSE,"Tabl. A2";#N/A,#N/A,FALSE,"Tabl. A2-1";#N/A,#N/A,FALSE,"Tabl. A2-2"}</definedName>
    <definedName name="afasdfadsfads" hidden="1">{"'RR'!$A$2:$E$81"}</definedName>
    <definedName name="afasfasdf" hidden="1">{"'RR'!$A$2:$E$81"}</definedName>
    <definedName name="afçlajsfç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FONSOR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AFONSOR042002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afszc" hidden="1">{"MULTIPLICAÇÃO",#N/A,FALSE,"Obras"}</definedName>
    <definedName name="aga" hidden="1">{"APOIO",#N/A,FALSE,"Obras"}</definedName>
    <definedName name="AKAK" hidden="1">{#N/A,#N/A,FALSE,"Aging Summary";#N/A,#N/A,FALSE,"Ratio Analysis";#N/A,#N/A,FALSE,"Test 120 Day Accts";#N/A,#N/A,FALSE,"Tickmarks"}</definedName>
    <definedName name="ale" hidden="1">{"'Total'!$A$1","'Total'!$A$3"}</definedName>
    <definedName name="alfjçla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ll" hidden="1">{"'Total'!$A$1","'Total'!$A$3"}</definedName>
    <definedName name="alpha" hidden="1">{"'Total'!$A$1","'Total'!$A$3"}</definedName>
    <definedName name="alphaa" hidden="1">{"'Total'!$A$1","'Total'!$A$3"}</definedName>
    <definedName name="Ambie" hidden="1">{"'Total'!$A$1","'Total'!$A$3"}</definedName>
    <definedName name="Ambiencia1" hidden="1">{"'Total'!$A$1","'Total'!$A$3"}</definedName>
    <definedName name="Ana" hidden="1">{#N/A,#N/A,TRUE,"K2 e MEIA";#N/A,#N/A,TRUE,"K3";#N/A,#N/A,TRUE,"K4";#N/A,#N/A,TRUE,"PERFIL U";#N/A,#N/A,TRUE,"BCHA"}</definedName>
    <definedName name="andre" hidden="1">{#N/A,#N/A,FALSE,"Tabl. FB300";#N/A,#N/A,FALSE,"Tabl. FB350";#N/A,#N/A,FALSE,"Tabl. FB400";#N/A,#N/A,FALSE,"Tabl. FB500";#N/A,#N/A,FALSE,"Tabl. FS090"}</definedName>
    <definedName name="anscount" hidden="1">2</definedName>
    <definedName name="Ap_input_22R" hidden="1">{#N/A,#N/A,FALSE,"Sheet1"}</definedName>
    <definedName name="APOIO" hidden="1">{"APOIO",#N/A,FALSE,"Obras"}</definedName>
    <definedName name="ArComprimido" hidden="1">{"'Estimativa de Lançamento-JAN'!$A$1:$AI$85"}</definedName>
    <definedName name="area" hidden="1">{#N/A,#N/A,FALSE,"Plan1";#N/A,#N/A,FALSE,"Plan2"}</definedName>
    <definedName name="_xlnm.Print_Area" localSheetId="2">'Quadro Resumo Orcamento'!$A$1:$F$69</definedName>
    <definedName name="_xlnm.Print_Area" localSheetId="0">'Resumo Tecnico'!$A$1:$M$139</definedName>
    <definedName name="as" hidden="1">47</definedName>
    <definedName name="AS2DocOpenMode" hidden="1">"AS2DocumentBrowse"</definedName>
    <definedName name="asawe3" hidden="1">{#N/A,#N/A,FALSE,"Plan1";#N/A,#N/A,FALSE,"Plan2"}</definedName>
    <definedName name="ASD" hidden="1">17</definedName>
    <definedName name="asdade" hidden="1">{#N/A,#N/A,FALSE,"Plan1";#N/A,#N/A,FALSE,"Plan2"}</definedName>
    <definedName name="asdawed" hidden="1">{#N/A,#N/A,FALSE,"Plan1";#N/A,#N/A,FALSE,"Plan2"}</definedName>
    <definedName name="asdd" hidden="1">#REF!</definedName>
    <definedName name="asdewr" hidden="1">{#N/A,#N/A,FALSE,"Plan1";#N/A,#N/A,FALSE,"Plan2"}</definedName>
    <definedName name="asdf" hidden="1">{"'Total'!$A$1","'Total'!$A$3"}</definedName>
    <definedName name="ASDFASDF" hidden="1">{#N/A,#N/A,FALSE,"Tabl. H1";#N/A,#N/A,FALSE,"Tabl. H2"}</definedName>
    <definedName name="asdfs" hidden="1">{#N/A,#N/A,FALSE,"Plan1";#N/A,#N/A,FALSE,"Plan2"}</definedName>
    <definedName name="ASDFSDF" hidden="1">{#N/A,#N/A,FALSE,"Tabl. H1";#N/A,#N/A,FALSE,"Tabl. H2"}</definedName>
    <definedName name="asdqwe" hidden="1">{#N/A,#N/A,FALSE,"Plan1";#N/A,#N/A,FALSE,"Plan2"}</definedName>
    <definedName name="asdsa" hidden="1">{#N/A,#N/A,FALSE,"Plan1";#N/A,#N/A,FALSE,"Plan2"}</definedName>
    <definedName name="asdwef" hidden="1">{#N/A,#N/A,FALSE,"Plan1";#N/A,#N/A,FALSE,"Plan2"}</definedName>
    <definedName name="ase" hidden="1">{#N/A,#N/A,FALSE,"PREÇO.CPV.CA60";#N/A,#N/A,FALSE,"PREÇO.CPV.TREFILADOS";#N/A,#N/A,FALSE,"PREÇO.CPV.CA50";#N/A,#N/A,FALSE,"PREÇO.CPV.FM";#N/A,#N/A,FALSE,"PREÇO-FOB"}</definedName>
    <definedName name="ASET" hidden="1">{#N/A,#N/A,FALSE,"Plan1";#N/A,#N/A,FALSE,"Plan2"}</definedName>
    <definedName name="ASFADS" hidden="1">{#N/A,#N/A,FALSE,"Tabl. A1";#N/A,#N/A,FALSE,"Tabl. A1 b";#N/A,#N/A,FALSE,"Tabl. A2";#N/A,#N/A,FALSE,"Tabl. A2-1";#N/A,#N/A,FALSE,"Tabl. A2-2"}</definedName>
    <definedName name="ASFASDF" hidden="1">{#N/A,#N/A,FALSE,"Tabl. G1";#N/A,#N/A,FALSE,"Tabl. G2"}</definedName>
    <definedName name="askadlakdla" hidden="1">{"AVÓS",#N/A,FALSE,"Obras"}</definedName>
    <definedName name="asokdhua" hidden="1">{"MATRIZES",#N/A,FALSE,"Obras"}</definedName>
    <definedName name="ASSFSDF" hidden="1">{#N/A,#N/A,FALSE,"Plan1";#N/A,#N/A,FALSE,"Plan2"}</definedName>
    <definedName name="automatico" hidden="1">{"MULTIPLICAÇÃO",#N/A,FALSE,"Obras"}</definedName>
    <definedName name="Aux" hidden="1">{"'RR'!$A$2:$E$81"}</definedName>
    <definedName name="Auxiliar" hidden="1">{"'RR'!$A$2:$E$81"}</definedName>
    <definedName name="axaxax" hidden="1">{0,0,0,0;0,0,0,0;0,0,0,0;0,0,"",0;0,0,0,0}</definedName>
    <definedName name="axaxaxax" hidden="1">{0,0,"",0;0,0,0,0;0,0,0,0;0,0,0,0;0,0,0,0}</definedName>
    <definedName name="axz" hidden="1">{#N/A,#N/A,FALSE,"Aging Summary";#N/A,#N/A,FALSE,"Ratio Analysis";#N/A,#N/A,FALSE,"Test 120 Day Accts";#N/A,#N/A,FALSE,"Tickmarks"}</definedName>
    <definedName name="az" hidden="1">{"MULTIPLICAÇÃO",#N/A,FALSE,"Obras"}</definedName>
    <definedName name="b" hidden="1">{"'RR'!$A$2:$E$81"}</definedName>
    <definedName name="bad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BALANCAS1" hidden="1">{"AVÓS",#N/A,FALSE,"Obras"}</definedName>
    <definedName name="balancas2" hidden="1">{"AVÓS",#N/A,FALSE,"Obras"}</definedName>
    <definedName name="BALANÇAS2" hidden="1">{"MATRIZES",#N/A,FALSE,"Obras"}</definedName>
    <definedName name="bat67_evolFev2005" hidden="1">{#N/A,#N/A,FALSE,"Tabl. D1";#N/A,#N/A,FALSE,"Tabl. D1 b";#N/A,#N/A,FALSE,"Tabl. D2";#N/A,#N/A,FALSE,"Tabl. D2 b";#N/A,#N/A,FALSE,"Tabl. D3";#N/A,#N/A,FALSE,"Tabl. D4";#N/A,#N/A,FALSE,"Tabl. D5"}</definedName>
    <definedName name="BATEAU" hidden="1">{#N/A,#N/A,FALSE,"Tabl. G1";#N/A,#N/A,FALSE,"Tabl. G2"}</definedName>
    <definedName name="BATEAU_evolFev2005" hidden="1">{#N/A,#N/A,FALSE,"Tabl. G1";#N/A,#N/A,FALSE,"Tabl. G2"}</definedName>
    <definedName name="Bazi" hidden="1">{"MULTIPLICAÇÃO",#N/A,FALSE,"Obras"}</definedName>
    <definedName name="bbb" hidden="1">{#N/A,#N/A,FALSE,"Tabl. G1";#N/A,#N/A,FALSE,"Tabl. G2"}</definedName>
    <definedName name="BBBB" hidden="1">{"'RR'!$A$2:$E$81"}</definedName>
    <definedName name="bchar10" hidden="1">#REF!</definedName>
    <definedName name="bchart1" hidden="1">#REF!</definedName>
    <definedName name="bchart11" hidden="1">#REF!</definedName>
    <definedName name="bchart12" hidden="1">#REF!</definedName>
    <definedName name="bchart13" hidden="1">#REF!</definedName>
    <definedName name="bchart14" hidden="1">#REF!</definedName>
    <definedName name="bchart15" hidden="1">#REF!</definedName>
    <definedName name="bchart16" hidden="1">#REF!</definedName>
    <definedName name="bchart17" hidden="1">#REF!</definedName>
    <definedName name="bchart18" hidden="1">#REF!</definedName>
    <definedName name="bchart19" hidden="1">#REF!</definedName>
    <definedName name="bchart2" hidden="1">#REF!</definedName>
    <definedName name="bchart20" hidden="1">#REF!</definedName>
    <definedName name="bchart21" hidden="1">#REF!</definedName>
    <definedName name="bchart22" hidden="1">#REF!</definedName>
    <definedName name="bchart23" hidden="1">#REF!</definedName>
    <definedName name="bchart24" hidden="1">#REF!</definedName>
    <definedName name="bchart25" hidden="1">#REF!</definedName>
    <definedName name="bchart26" hidden="1">#REF!</definedName>
    <definedName name="bchart27" hidden="1">#REF!</definedName>
    <definedName name="bchart28" hidden="1">#REF!</definedName>
    <definedName name="bchart29" hidden="1">#REF!</definedName>
    <definedName name="bchart3" hidden="1">#REF!</definedName>
    <definedName name="bchart30" hidden="1">#REF!</definedName>
    <definedName name="bchart31" hidden="1">#REF!</definedName>
    <definedName name="bchart32" hidden="1">#REF!</definedName>
    <definedName name="bchart4" hidden="1">#REF!</definedName>
    <definedName name="bchart5" hidden="1">#REF!</definedName>
    <definedName name="bchart6" hidden="1">#REF!</definedName>
    <definedName name="bchart7" hidden="1">#REF!</definedName>
    <definedName name="bchart8" hidden="1">#REF!</definedName>
    <definedName name="bchart9" hidden="1">#REF!</definedName>
    <definedName name="bdfjghf" hidden="1">{#N/A,#N/A,FALSE,"Plan1";#N/A,#N/A,FALSE,"Plan2"}</definedName>
    <definedName name="bdzbfbdr" hidden="1">{#N/A,#N/A,FALSE,"Plan1";#N/A,#N/A,FALSE,"Plan2"}</definedName>
    <definedName name="beta" hidden="1">{"'Total'!$A$1","'Total'!$A$3"}</definedName>
    <definedName name="BF" hidden="1">{#N/A,#N/A,FALSE,"CM BAR";#N/A,#N/A,FALSE,"SUBSOLO";#N/A,#N/A,FALSE,"TERREO";#N/A,#N/A,FALSE,"TIPO";#N/A,#N/A,FALSE,"DUP  INF";#N/A,#N/A,FALSE,"DUP SUP"}</definedName>
    <definedName name="BF_1" hidden="1">{#N/A,#N/A,FALSE,"CM BAR";#N/A,#N/A,FALSE,"SUBSOLO";#N/A,#N/A,FALSE,"TERREO";#N/A,#N/A,FALSE,"TIPO";#N/A,#N/A,FALSE,"DUP  INF";#N/A,#N/A,FALSE,"DUP SUP"}</definedName>
    <definedName name="BFR_reais_2" hidden="1">{#N/A,#N/A,FALSE,"Tabl. FB300";#N/A,#N/A,FALSE,"Tabl. FB350";#N/A,#N/A,FALSE,"Tabl. FB400";#N/A,#N/A,FALSE,"Tabl. FB500";#N/A,#N/A,FALSE,"Tabl. FS090"}</definedName>
    <definedName name="BGG" hidden="1">{#N/A,#N/A,FALSE,"Plan1";#N/A,#N/A,FALSE,"Plan2"}</definedName>
    <definedName name="bh" hidden="1">{"MATRIZES",#N/A,FALSE,"Obras"}</definedName>
    <definedName name="bhjgfhfh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BJSDKHFE" hidden="1">{#N/A,#N/A,FALSE,"Plan1";#N/A,#N/A,FALSE,"Plan2"}</definedName>
    <definedName name="bmdgghrtfde" hidden="1">{#N/A,#N/A,FALSE,"Plan1";#N/A,#N/A,FALSE,"Plan2"}</definedName>
    <definedName name="bn" hidden="1">{"MULTIPLICAÇÃO",#N/A,FALSE,"Obras"}</definedName>
    <definedName name="bnkjhjhdfxgt" hidden="1">{#N/A,#N/A,FALSE,"Plan1";#N/A,#N/A,FALSE,"Plan2"}</definedName>
    <definedName name="bnn" hidden="1">{#N/A,#N/A,FALSE,"Tabl. FB300";#N/A,#N/A,FALSE,"Tabl. FB350";#N/A,#N/A,FALSE,"Tabl. FB400";#N/A,#N/A,FALSE,"Tabl. FB500";#N/A,#N/A,FALSE,"Tabl. FS090"}</definedName>
    <definedName name="bombacloroproj08" hidden="1">{"MULTIPLICAÇÃO",#N/A,FALSE,"Obras"}</definedName>
    <definedName name="book2" hidden="1">{#N/A,#N/A,FALSE,"Sheet1"}</definedName>
    <definedName name="book3" hidden="1">{#N/A,#N/A,FALSE,"Sheet1"}</definedName>
    <definedName name="brid" hidden="1">{#N/A,#N/A,FALSE,"Aging Summary";#N/A,#N/A,FALSE,"Ratio Analysis";#N/A,#N/A,FALSE,"Test 120 Day Accts";#N/A,#N/A,FALSE,"Tickmarks"}</definedName>
    <definedName name="bridge" hidden="1">{#N/A,#N/A,FALSE,"Aging Summary";#N/A,#N/A,FALSE,"Ratio Analysis";#N/A,#N/A,FALSE,"Test 120 Day Accts";#N/A,#N/A,FALSE,"Tickmarks"}</definedName>
    <definedName name="bxnzfmkzxbhdf" hidden="1">{#N/A,#N/A,FALSE,"Plan1";#N/A,#N/A,FALSE,"Plan2"}</definedName>
    <definedName name="ç" hidden="1">{#N/A,#N/A,FALSE,"BOQCIC";#N/A,#N/A,FALSE,"3Ds";#N/A,#N/A,FALSE,"COST DETAIL"}</definedName>
    <definedName name="canot" hidden="1">{#N/A,#N/A,FALSE,"Tabl. FB300";#N/A,#N/A,FALSE,"Tabl. FB350";#N/A,#N/A,FALSE,"Tabl. FB400";#N/A,#N/A,FALSE,"Tabl. FB500";#N/A,#N/A,FALSE,"Tabl. FS090"}</definedName>
    <definedName name="çaos\ewapo" hidden="1">{#N/A,#N/A,FALSE,"Plan1";#N/A,#N/A,FALSE,"Plan2"}</definedName>
    <definedName name="Capa" hidden="1">{"'RR'!$A$2:$E$81"}</definedName>
    <definedName name="CAPA1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cc" hidden="1">{"'Total'!$A$1","'Total'!$A$3"}</definedName>
    <definedName name="ccc" hidden="1">{#N/A,#N/A,FALSE,"Tabl. FB300";#N/A,#N/A,FALSE,"Tabl. FB350";#N/A,#N/A,FALSE,"Tabl. FB400";#N/A,#N/A,FALSE,"Tabl. FB500";#N/A,#N/A,FALSE,"Tabl. FS090"}</definedName>
    <definedName name="ççç" hidden="1">{#N/A,#N/A,FALSE,"Plan1";#N/A,#N/A,FALSE,"Plan2"}</definedName>
    <definedName name="cccc" hidden="1">{#N/A,#N/A,FALSE,"Plan1";#N/A,#N/A,FALSE,"Plan2"}</definedName>
    <definedName name="ççççççç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hart1" hidden="1">#REF!</definedName>
    <definedName name="cchart10" hidden="1">#REF!</definedName>
    <definedName name="cchart11" hidden="1">#REF!</definedName>
    <definedName name="cchart12" hidden="1">#REF!</definedName>
    <definedName name="cchart13" hidden="1">#REF!</definedName>
    <definedName name="cchart14" hidden="1">#REF!</definedName>
    <definedName name="cchart15" hidden="1">#REF!</definedName>
    <definedName name="cchart16" hidden="1">#REF!</definedName>
    <definedName name="cchart17" hidden="1">#REF!</definedName>
    <definedName name="cchart18" hidden="1">#REF!</definedName>
    <definedName name="cchart19" hidden="1">#REF!</definedName>
    <definedName name="cchart2" hidden="1">#REF!</definedName>
    <definedName name="cchart20" hidden="1">#REF!</definedName>
    <definedName name="cchart21" hidden="1">#REF!</definedName>
    <definedName name="cchart22" hidden="1">#REF!</definedName>
    <definedName name="cchart23" hidden="1">#REF!</definedName>
    <definedName name="cchart24" hidden="1">#REF!</definedName>
    <definedName name="cchart25" hidden="1">#REF!</definedName>
    <definedName name="cchart26" hidden="1">#REF!</definedName>
    <definedName name="cchart27" hidden="1">#REF!</definedName>
    <definedName name="cchart28" hidden="1">#REF!</definedName>
    <definedName name="cchart29" hidden="1">#REF!</definedName>
    <definedName name="cchart3" hidden="1">#REF!</definedName>
    <definedName name="cchart31" hidden="1">#REF!</definedName>
    <definedName name="cchart32" hidden="1">#REF!</definedName>
    <definedName name="cchart4" hidden="1">#REF!</definedName>
    <definedName name="cchart5" hidden="1">#REF!</definedName>
    <definedName name="cchart6" hidden="1">#REF!</definedName>
    <definedName name="cchart7" hidden="1">#REF!</definedName>
    <definedName name="cchart8" hidden="1">#REF!</definedName>
    <definedName name="cchart9" hidden="1">#REF!</definedName>
    <definedName name="çcklfjk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dfmerf" hidden="1">{#N/A,#N/A,FALSE,"Plan1";#N/A,#N/A,FALSE,"Plan2"}</definedName>
    <definedName name="CDSGHE" hidden="1">{#N/A,#N/A,FALSE,"Plan1";#N/A,#N/A,FALSE,"Plan2"}</definedName>
    <definedName name="celta" hidden="1">{"'Total'!$A$1","'Total'!$A$3"}</definedName>
    <definedName name="çfhjglkjhkljyh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flçf" hidden="1">{#N/A,#N/A,FALSE,"Plan1";#N/A,#N/A,FALSE,"Plan2"}</definedName>
    <definedName name="champ" hidden="1">{#N/A,#N/A,FALSE,"Tabl. G1";#N/A,#N/A,FALSE,"Tabl. G2"}</definedName>
    <definedName name="changedbname2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changedname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chfch" hidden="1">{#N/A,#N/A,FALSE,"Plan1";#N/A,#N/A,FALSE,"Plan2"}</definedName>
    <definedName name="Chun" hidden="1">{#N/A,#N/A,FALSE,"ORÇADOxREAL %M.P.";#N/A,#N/A,FALSE,"ORÇADOxREAL";#N/A,#N/A,FALSE,"Receb. Clientes";#N/A,#N/A,FALSE,"Pgto Fornecedores";#N/A,#N/A,FALSE,"% M.P.";#N/A,#N/A,FALSE,"Faturamento M²";#N/A,#N/A,FALSE,"IC"}</definedName>
    <definedName name="ÇJKRÇLFS" hidden="1">{"Econ Consolidado",#N/A,FALSE,"Econ Consol";"Fluxo de Caixa",#N/A,FALSE,"Fluxo Caixa";"Investimentos",#N/A,FALSE,"Investimentos"}</definedName>
    <definedName name="ÇJsrejtçe" hidden="1">{#N/A,#N/A,FALSE,"Plan1";#N/A,#N/A,FALSE,"Plan2"}</definedName>
    <definedName name="çkaçekow" hidden="1">{#N/A,#N/A,FALSE,"Plan1";#N/A,#N/A,FALSE,"Plan2"}</definedName>
    <definedName name="ÇKSDOEKR" hidden="1">{#N/A,#N/A,FALSE,"Plan1";#N/A,#N/A,FALSE,"Plan2"}</definedName>
    <definedName name="çl" hidden="1">{#N/A,#N/A,FALSE,"Plan1";#N/A,#N/A,FALSE,"Plan2"}</definedName>
    <definedName name="çlaj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çlassde" hidden="1">{#N/A,#N/A,FALSE,"Plan1";#N/A,#N/A,FALSE,"Plan2"}</definedName>
    <definedName name="Claudio" hidden="1">{"MATRIZES",#N/A,FALSE,"Obras"}</definedName>
    <definedName name="çlçlç" hidden="1">{#N/A,#N/A,FALSE,"Plan1";#N/A,#N/A,FALSE,"Plan2"}</definedName>
    <definedName name="çld" hidden="1">{#N/A,#N/A,FALSE,"Plan1";#N/A,#N/A,FALSE,"Plan2"}</definedName>
    <definedName name="çlererr" hidden="1">{#N/A,#N/A,FALSE,"Plan1";#N/A,#N/A,FALSE,"Plan2"}</definedName>
    <definedName name="çlertert" hidden="1">{#N/A,#N/A,FALSE,"Plan1";#N/A,#N/A,FALSE,"Plan2"}</definedName>
    <definedName name="çlkafjç" hidden="1">{"'RR'!$A$2:$E$81"}</definedName>
    <definedName name="çll" hidden="1">{#N/A,#N/A,FALSE,"Plan1";#N/A,#N/A,FALSE,"Plan2"}</definedName>
    <definedName name="comed" hidden="1">{"MULTIPLICAÇÃO",#N/A,FALSE,"Obras"}</definedName>
    <definedName name="COMEDOURO" hidden="1">{"MULTIPLICAÇÃO",#N/A,FALSE,"Obras"}</definedName>
    <definedName name="comedouros" hidden="1">{"MULTIPLICAÇÃO",#N/A,FALSE,"Obras"}</definedName>
    <definedName name="CONFIRMAR" hidden="1">{#N/A,#N/A,TRUE,"Quinzena 01 à 15-04-98 "}</definedName>
    <definedName name="cronograma" hidden="1">{"MULTIPLICAÇÃO",#N/A,FALSE,"Obras"}</definedName>
    <definedName name="ÇSAÇDFW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SLÇDLFKD" hidden="1">{#N/A,#N/A,FALSE,"Plan1";#N/A,#N/A,FALSE,"Plan2"}</definedName>
    <definedName name="CUB" hidden="1">#REF!</definedName>
    <definedName name="cv" hidden="1">{#N/A,#N/A,FALSE,"Tabl. G1";#N/A,#N/A,FALSE,"Tabl. G2"}</definedName>
    <definedName name="d" hidden="1">{"'RR'!$A$2:$E$81"}</definedName>
    <definedName name="da" hidden="1">{"'RR'!$A$2:$E$81"}</definedName>
    <definedName name="dad" hidden="1">{"AVÓS",#N/A,FALSE,"Obras"}</definedName>
    <definedName name="daniel" hidden="1">{"'RR'!$A$2:$E$81"}</definedName>
    <definedName name="dasfrt" hidden="1">{#N/A,#N/A,FALSE,"Plan1";#N/A,#N/A,FALSE,"Plan2"}</definedName>
    <definedName name="DÇDL" hidden="1">{#N/A,#N/A,FALSE,"Plan1";#N/A,#N/A,FALSE,"Plan2"}</definedName>
    <definedName name="dchart26" hidden="1">#REF!</definedName>
    <definedName name="dchart31" hidden="1">#REF!</definedName>
    <definedName name="dcnsfgdjkgb" hidden="1">{#N/A,#N/A,FALSE,"Plan1";#N/A,#N/A,FALSE,"Plan2"}</definedName>
    <definedName name="DÇWK" hidden="1">{#N/A,#N/A,FALSE,"Plan1";#N/A,#N/A,FALSE,"Plan2"}</definedName>
    <definedName name="dd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dd" hidden="1">{#N/A,#N/A,FALSE,"BOQCIC";#N/A,#N/A,FALSE,"3Ds";#N/A,#N/A,FALSE,"COST DETAIL"}</definedName>
    <definedName name="ddddd" hidden="1">{#N/A,#N/A,FALSE,"Plan1";#N/A,#N/A,FALSE,"Plan2"}</definedName>
    <definedName name="dddddd" hidden="1">{#N/A,#N/A,FALSE,"Tabl. FB300";#N/A,#N/A,FALSE,"Tabl. FB350";#N/A,#N/A,FALSE,"Tabl. FB400";#N/A,#N/A,FALSE,"Tabl. FB500";#N/A,#N/A,FALSE,"Tabl. FS090"}</definedName>
    <definedName name="ddddddd" hidden="1">{"'RR'!$A$2:$E$81"}</definedName>
    <definedName name="ddgfdvgd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SFG" hidden="1">{#N/A,#N/A,FALSE,"Plan1";#N/A,#N/A,FALSE,"Plan2"}</definedName>
    <definedName name="DEIP_Atual" hidden="1">{"'RR'!$A$2:$E$81"}</definedName>
    <definedName name="depp" hidden="1">{"'RR'!$A$2:$E$81"}</definedName>
    <definedName name="des" hidden="1">{#N/A,#N/A,FALSE,"Plan1";#N/A,#N/A,FALSE,"Plan2"}</definedName>
    <definedName name="desc" hidden="1">{#N/A,#N/A,FALSE,"Plan1";#N/A,#N/A,FALSE,"Plan2"}</definedName>
    <definedName name="Despestotal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DESVIOMETA_FM_CRU_IJC" hidden="1">{#N/A,#N/A,FALSE,"RAINHA TOPPER CONSOL 16";#N/A,#N/A,FALSE,"BOLAS 17";#N/A,#N/A,FALSE,"VESTUÁRIO 18";#N/A,#N/A,FALSE,"Rainha Topper Mês e Acum 19";#N/A,#N/A,FALSE,"Rainha Topper Acum 20"}</definedName>
    <definedName name="DFASDFASD" hidden="1">{#N/A,#N/A,FALSE,"Tabl. A1";#N/A,#N/A,FALSE,"Tabl. A1 b";#N/A,#N/A,FALSE,"Tabl. A2";#N/A,#N/A,FALSE,"Tabl. A2-1";#N/A,#N/A,FALSE,"Tabl. A2-2"}</definedName>
    <definedName name="dfd" hidden="1">{#N/A,#N/A,FALSE,"Aging Summary";#N/A,#N/A,FALSE,"Ratio Analysis";#N/A,#N/A,FALSE,"Test 120 Day Accts";#N/A,#N/A,FALSE,"Tickmarks"}</definedName>
    <definedName name="DFDFDGDF" hidden="1">{#N/A,#N/A,FALSE,"Tabl. D1";#N/A,#N/A,FALSE,"Tabl. D1 b";#N/A,#N/A,FALSE,"Tabl. D2";#N/A,#N/A,FALSE,"Tabl. D2 b";#N/A,#N/A,FALSE,"Tabl. D3";#N/A,#N/A,FALSE,"Tabl. D4";#N/A,#N/A,FALSE,"Tabl. D5"}</definedName>
    <definedName name="dfdfg" hidden="1">{#N/A,#N/A,FALSE,"Aging Summary";#N/A,#N/A,FALSE,"Ratio Analysis";#N/A,#N/A,FALSE,"Test 120 Day Accts";#N/A,#N/A,FALSE,"Tickmarks"}</definedName>
    <definedName name="dfdjgfdfgdf" hidden="1">{#N/A,#N/A,FALSE,"Plan1";#N/A,#N/A,FALSE,"Plan2"}</definedName>
    <definedName name="dfdrtrr" hidden="1">{#N/A,#N/A,FALSE,"Plan1";#N/A,#N/A,FALSE,"Plan2"}</definedName>
    <definedName name="DFGDFGDFSG" hidden="1">{#N/A,#N/A,FALSE,"Tabl. A1";#N/A,#N/A,FALSE,"Tabl. A1 b";#N/A,#N/A,FALSE,"Tabl. A2";#N/A,#N/A,FALSE,"Tabl. A2-1";#N/A,#N/A,FALSE,"Tabl. A2-2"}</definedName>
    <definedName name="DFGDSFGDSFSG" hidden="1">{#N/A,#N/A,FALSE,"Tabl. A1";#N/A,#N/A,FALSE,"Tabl. A1 b";#N/A,#N/A,FALSE,"Tabl. A2";#N/A,#N/A,FALSE,"Tabl. A2-1";#N/A,#N/A,FALSE,"Tabl. A2-2"}</definedName>
    <definedName name="dfgdytygr" hidden="1">{#N/A,#N/A,FALSE,"Plan1";#N/A,#N/A,FALSE,"Plan2"}</definedName>
    <definedName name="dfgftrrdt5" hidden="1">{#N/A,#N/A,FALSE,"Plan1";#N/A,#N/A,FALSE,"Plan2"}</definedName>
    <definedName name="dfghjfhsg" hidden="1">{#N/A,#N/A,FALSE,"Plan1";#N/A,#N/A,FALSE,"Plan2"}</definedName>
    <definedName name="dfgjfttyd" hidden="1">{#N/A,#N/A,FALSE,"Plan1";#N/A,#N/A,FALSE,"Plan2"}</definedName>
    <definedName name="dfgjjtdrtg" hidden="1">{#N/A,#N/A,FALSE,"Plan1";#N/A,#N/A,FALSE,"Plan2"}</definedName>
    <definedName name="DFGSDFG" hidden="1">{#N/A,#N/A,FALSE,"Tabl. H1";#N/A,#N/A,FALSE,"Tabl. H2"}</definedName>
    <definedName name="dfhdgfdgf" hidden="1">{#N/A,#N/A,FALSE,"Plan1";#N/A,#N/A,FALSE,"Plan2"}</definedName>
    <definedName name="DFHDJGJFHJGF" hidden="1">{#N/A,#N/A,FALSE,"Plan1";#N/A,#N/A,FALSE,"Plan2"}</definedName>
    <definedName name="dfhdyg" hidden="1">{#N/A,#N/A,FALSE,"Plan1";#N/A,#N/A,FALSE,"Plan2"}</definedName>
    <definedName name="DFHGDHUR" hidden="1">{#N/A,#N/A,FALSE,"Plan1";#N/A,#N/A,FALSE,"Plan2"}</definedName>
    <definedName name="dfhgjfgdhfjdrf" hidden="1">{#N/A,#N/A,FALSE,"Plan1";#N/A,#N/A,FALSE,"Plan2"}</definedName>
    <definedName name="dfhgkhfut" hidden="1">{#N/A,#N/A,FALSE,"Plan1";#N/A,#N/A,FALSE,"Plan2"}</definedName>
    <definedName name="dfhguitrhfg" hidden="1">{#N/A,#N/A,FALSE,"Plan1";#N/A,#N/A,FALSE,"Plan2"}</definedName>
    <definedName name="DFHKHDGKJHDKS" hidden="1">{#N/A,#N/A,FALSE,"Plan1";#N/A,#N/A,FALSE,"Plan2"}</definedName>
    <definedName name="dfjgjfhykj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fjkgtdftr" hidden="1">{#N/A,#N/A,FALSE,"Plan1";#N/A,#N/A,FALSE,"Plan2"}</definedName>
    <definedName name="dfknfhkdrj" hidden="1">{#N/A,#N/A,FALSE,"Plan1";#N/A,#N/A,FALSE,"Plan2"}</definedName>
    <definedName name="dfnert" hidden="1">{#N/A,#N/A,FALSE,"Plan1";#N/A,#N/A,FALSE,"Plan2"}</definedName>
    <definedName name="dfsdr5tt" hidden="1">{#N/A,#N/A,FALSE,"Plan1";#N/A,#N/A,FALSE,"Plan2"}</definedName>
    <definedName name="DFTRTTY" hidden="1">{#N/A,#N/A,FALSE,"Plan1";#N/A,#N/A,FALSE,"Plan2"}</definedName>
    <definedName name="dfurghifdjyhits" hidden="1">{#N/A,#N/A,FALSE,"Plan1";#N/A,#N/A,FALSE,"Plan2"}</definedName>
    <definedName name="dggfdg" hidden="1">{#N/A,#N/A,FALSE,"Plan1";#N/A,#N/A,FALSE,"Plan2"}</definedName>
    <definedName name="dgldfhgkljslh" hidden="1">{#N/A,#N/A,FALSE,"Plan1";#N/A,#N/A,FALSE,"Plan2"}</definedName>
    <definedName name="dhfgdhrehrwe" hidden="1">{#N/A,#N/A,FALSE,"Plan1";#N/A,#N/A,FALSE,"Plan2"}</definedName>
    <definedName name="dhgfdgrfgdfgd" hidden="1">{#N/A,#N/A,FALSE,"Plan1";#N/A,#N/A,FALSE,"Plan2"}</definedName>
    <definedName name="dhkjfhdhfjdh" hidden="1">{#N/A,#N/A,FALSE,"Plan1";#N/A,#N/A,FALSE,"Plan2"}</definedName>
    <definedName name="dhrfrfji" hidden="1">#REF!</definedName>
    <definedName name="DHTJRT" hidden="1">{#N/A,#N/A,FALSE,"Plan1";#N/A,#N/A,FALSE,"Plan2"}</definedName>
    <definedName name="dijghdhks" hidden="1">{#N/A,#N/A,FALSE,"Plan1";#N/A,#N/A,FALSE,"Plan2"}</definedName>
    <definedName name="djasdrjas" hidden="1">{#N/A,#N/A,FALSE,"Plan1";#N/A,#N/A,FALSE,"Plan2"}</definedName>
    <definedName name="dj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jfkhjhfgrgdfh" hidden="1">{#N/A,#N/A,FALSE,"Plan1";#N/A,#N/A,FALSE,"Plan2"}</definedName>
    <definedName name="djfkhsdkjhf" hidden="1">{#N/A,#N/A,FALSE,"Plan1";#N/A,#N/A,FALSE,"Plan2"}</definedName>
    <definedName name="djfldjsgljslkjtg" hidden="1">{#N/A,#N/A,FALSE,"Plan1";#N/A,#N/A,FALSE,"Plan2"}</definedName>
    <definedName name="djflkdjgdth" hidden="1">{#N/A,#N/A,FALSE,"Plan1";#N/A,#N/A,FALSE,"Plan2"}</definedName>
    <definedName name="DJFLKDJGKTJYJT" hidden="1">{#N/A,#N/A,FALSE,"Plan1";#N/A,#N/A,FALSE,"Plan2"}</definedName>
    <definedName name="djgkfjgtiyty" hidden="1">{#N/A,#N/A,FALSE,"Plan1";#N/A,#N/A,FALSE,"Plan2"}</definedName>
    <definedName name="djrkehrjfhng" hidden="1">{#N/A,#N/A,FALSE,"Plan1";#N/A,#N/A,FALSE,"Plan2"}</definedName>
    <definedName name="djtkjldfr" hidden="1">{#N/A,#N/A,FALSE,"Plan1";#N/A,#N/A,FALSE,"Plan2"}</definedName>
    <definedName name="DJXDLFGDFG" hidden="1">{#N/A,#N/A,FALSE,"Plan1";#N/A,#N/A,FALSE,"Plan2"}</definedName>
    <definedName name="dkfhskgf" hidden="1">{#N/A,#N/A,FALSE,"Plan1";#N/A,#N/A,FALSE,"Plan2"}</definedName>
    <definedName name="dkjfk" hidden="1">{#N/A,#N/A,FALSE,"Plan1";#N/A,#N/A,FALSE,"Plan2"}</definedName>
    <definedName name="DKLD" hidden="1">{#N/A,#N/A,FALSE,"Plan1";#N/A,#N/A,FALSE,"Plan2"}</definedName>
    <definedName name="DKLFJDKFD" hidden="1">{#N/A,#N/A,FALSE,"Plan1";#N/A,#N/A,FALSE,"Plan2"}</definedName>
    <definedName name="dklfjgirtgid" hidden="1">{#N/A,#N/A,FALSE,"Plan1";#N/A,#N/A,FALSE,"Plan2"}</definedName>
    <definedName name="dksndas" hidden="1">{"'RR'!$A$2:$E$81"}</definedName>
    <definedName name="dm" hidden="1">{"APOIO",#N/A,FALSE,"Obras"}</definedName>
    <definedName name="dmbfmndbmtrhed" hidden="1">{#N/A,#N/A,FALSE,"Plan1";#N/A,#N/A,FALSE,"Plan2"}</definedName>
    <definedName name="DNFJKDHTKRE" hidden="1">{#N/A,#N/A,FALSE,"Plan1";#N/A,#N/A,FALSE,"Plan2"}</definedName>
    <definedName name="dontknow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DRRJR" hidden="1">{#N/A,#N/A,FALSE,"Plan1";#N/A,#N/A,FALSE,"Plan2"}</definedName>
    <definedName name="drtr" hidden="1">#REF!</definedName>
    <definedName name="drtrt" hidden="1">{"'Estimativa de Lançamento-JAN'!$A$1:$AI$85"}</definedName>
    <definedName name="ds" hidden="1">{"MULTIPLICAÇÃO",#N/A,FALSE,"Obras"}</definedName>
    <definedName name="dsa" hidden="1">{#N/A,#N/A,FALSE,"Aging Summary";#N/A,#N/A,FALSE,"Ratio Analysis";#N/A,#N/A,FALSE,"Test 120 Day Accts";#N/A,#N/A,FALSE,"Tickmarks"}</definedName>
    <definedName name="dsagdhasdashfdj" hidden="1">{"'RR'!$A$2:$E$81"}</definedName>
    <definedName name="dsb" hidden="1">{"MULTIPLICAÇÃO",#N/A,FALSE,"Obras"}</definedName>
    <definedName name="dsfafjçads" hidden="1">{"'RR'!$A$2:$E$81"}</definedName>
    <definedName name="DSFKDSKH" hidden="1">{#N/A,#N/A,FALSE,"Plan1";#N/A,#N/A,FALSE,"Plan2"}</definedName>
    <definedName name="DSFSAD" hidden="1">{#N/A,#N/A,FALSE,"Plan1";#N/A,#N/A,FALSE,"Plan2"}</definedName>
    <definedName name="dsfsdgfb" hidden="1">{#N/A,#N/A,FALSE,"Plan1";#N/A,#N/A,FALSE,"Plan2"}</definedName>
    <definedName name="dsgfr" hidden="1">{#N/A,#N/A,FALSE,"Plan1";#N/A,#N/A,FALSE,"Plan2"}</definedName>
    <definedName name="dshfkhkrhesru" hidden="1">{#N/A,#N/A,FALSE,"Plan1";#N/A,#N/A,FALSE,"Plan2"}</definedName>
    <definedName name="dsjkthkr" hidden="1">{#N/A,#N/A,FALSE,"Plan1";#N/A,#N/A,FALSE,"Plan2"}</definedName>
    <definedName name="dskfdhksdfh" hidden="1">4</definedName>
    <definedName name="dslfkf" hidden="1">4</definedName>
    <definedName name="dtgsrytt" hidden="1">{#N/A,#N/A,FALSE,"Plan1";#N/A,#N/A,FALSE,"Plan2"}</definedName>
    <definedName name="dtjykty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trjkhtrgkfh" hidden="1">{#N/A,#N/A,FALSE,"Plan1";#N/A,#N/A,FALSE,"Plan2"}</definedName>
    <definedName name="Düs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DYHYGJDHZKGF" hidden="1">{#N/A,#N/A,FALSE,"Plan1";#N/A,#N/A,FALSE,"Plan2"}</definedName>
    <definedName name="dzdfr" hidden="1">{#N/A,#N/A,FALSE,"Plan1";#N/A,#N/A,FALSE,"Plan2"}</definedName>
    <definedName name="e.3.1.a" hidden="1">{#N/A,#N/A,FALSE,"Tabl. G1";#N/A,#N/A,FALSE,"Tabl. G2"}</definedName>
    <definedName name="ea" hidden="1">{"AVÓS",#N/A,FALSE,"Obras"}</definedName>
    <definedName name="echart31" hidden="1">#REF!</definedName>
    <definedName name="eee" hidden="1">{#N/A,#N/A,FALSE,"Tabl. H1";#N/A,#N/A,FALSE,"Tabl. H2"}</definedName>
    <definedName name="eeeeee" hidden="1">{#N/A,#N/A,FALSE,"SGP";#N/A,#N/A,FALSE,"SGI";#N/A,#N/A,FALSE,"SGC";#N/A,#N/A,FALSE,"SGS";#N/A,#N/A,FALSE,"SGB"}</definedName>
    <definedName name="efrdrt" hidden="1">{#N/A,#N/A,FALSE,"Plan1";#N/A,#N/A,FALSE,"Plan2"}</definedName>
    <definedName name="Elicoide" hidden="1">{"MULTIPLICAÇÃO",#N/A,FALSE,"Obras"}</definedName>
    <definedName name="EMBALAGEM" hidden="1">{"MULTIPLICAÇÃO",#N/A,FALSE,"Obras"}</definedName>
    <definedName name="er" hidden="1">{"MULTIPLICAÇÃO",#N/A,FALSE,"Obras"}</definedName>
    <definedName name="erte" hidden="1">#REF!</definedName>
    <definedName name="ESGFDSFD" hidden="1">{#N/A,#N/A,FALSE,"Plan1";#N/A,#N/A,FALSE,"Plan2"}</definedName>
    <definedName name="ESTEI01" hidden="1">{"MULTIPLICAÇÃO",#N/A,FALSE,"Obras"}</definedName>
    <definedName name="ESTEI02" hidden="1">{"AVÓS",#N/A,FALSE,"Obras"}</definedName>
    <definedName name="ESTEIR02" hidden="1">{"MULTIPLICAÇÃO",#N/A,FALSE,"Obras"}</definedName>
    <definedName name="ESTEIRA" hidden="1">{"MULTIPLICAÇÃO",#N/A,FALSE,"Obras"}</definedName>
    <definedName name="ESTEIRA01" hidden="1">{"MELHORAMENTO GENÉTICO",#N/A,FALSE,"Obras"}</definedName>
    <definedName name="esteira02" hidden="1">{"MELHORAMENTO GENÉTICO",#N/A,FALSE,"Obras"}</definedName>
    <definedName name="ESTEIRA1" hidden="1">{"AVÓS",#N/A,FALSE,"Obras"}</definedName>
    <definedName name="Estoque_jan" hidden="1">{"'RR'!$A$2:$E$81"}</definedName>
    <definedName name="EV__LASTREFTIME__" hidden="1">39965.7223611111</definedName>
    <definedName name="ew" hidden="1">{"MULTIPLICAÇÃO",#N/A,FALSE,"Obras"}</definedName>
    <definedName name="eyruieyteta" hidden="1">{#N/A,#N/A,FALSE,"Plan1";#N/A,#N/A,FALSE,"Plan2"}</definedName>
    <definedName name="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ADSFASD" hidden="1">{#N/A,#N/A,FALSE,"Tabl. G1";#N/A,#N/A,FALSE,"Tabl. G2"}</definedName>
    <definedName name="FAFASDAS" hidden="1">{#N/A,#N/A,FALSE,"Tabl. A1";#N/A,#N/A,FALSE,"Tabl. A1 b";#N/A,#N/A,FALSE,"Tabl. A2";#N/A,#N/A,FALSE,"Tabl. A2-1";#N/A,#N/A,FALSE,"Tabl. A2-2"}</definedName>
    <definedName name="Farol" hidden="1">{#N/A,#N/A,FALSE,"ORÇADOxREAL %M.P.";#N/A,#N/A,FALSE,"ORÇADOxREAL";#N/A,#N/A,FALSE,"Receb. Clientes";#N/A,#N/A,FALSE,"Pgto Fornecedores";#N/A,#N/A,FALSE,"% M.P.";#N/A,#N/A,FALSE,"Faturamento M²";#N/A,#N/A,FALSE,"IC"}</definedName>
    <definedName name="FASDFSDAF" hidden="1">{#N/A,#N/A,FALSE,"Tabl. FB300";#N/A,#N/A,FALSE,"Tabl. FB350";#N/A,#N/A,FALSE,"Tabl. FB400";#N/A,#N/A,FALSE,"Tabl. FB500";#N/A,#N/A,FALSE,"Tabl. FS090"}</definedName>
    <definedName name="fasfasf" hidden="1">{#N/A,#N/A,TRUE,"Quinzena 01 à 15-04-98 "}</definedName>
    <definedName name="fchart31" hidden="1">#REF!</definedName>
    <definedName name="FD" hidden="1">{#N/A,#N/A,FALSE,"HAVAIANAS 24";#N/A,#N/A,FALSE,"Havaianas Mês e Acum 25";#N/A,#N/A,FALSE,"Havaianas Acum 26";#N/A,#N/A,FALSE,"GRANDES VOLUMES 27";#N/A,#N/A,FALSE,"GDV Mês e Acum 28";#N/A,#N/A,FALSE,"GDV Acum 29"}</definedName>
    <definedName name="fddf" hidden="1">{"celkový rozpočet - detail",#N/A,FALSE,"Aktualizace č. 1"}</definedName>
    <definedName name="fddhght" hidden="1">{#N/A,#N/A,FALSE,"Plan1";#N/A,#N/A,FALSE,"Plan2"}</definedName>
    <definedName name="fdgaf" hidden="1">{#N/A,#N/A,FALSE,"Plan1";#N/A,#N/A,FALSE,"Plan2"}</definedName>
    <definedName name="FDGDFG" hidden="1">{#N/A,#N/A,FALSE,"Tabl. H1";#N/A,#N/A,FALSE,"Tabl. H2"}</definedName>
    <definedName name="FDGFDJHGZEDR" hidden="1">{#N/A,#N/A,FALSE,"Plan1";#N/A,#N/A,FALSE,"Plan2"}</definedName>
    <definedName name="fdgfyhygfuj" hidden="1">{#N/A,#N/A,FALSE,"Plan1";#N/A,#N/A,FALSE,"Plan2"}</definedName>
    <definedName name="fdhgfdf" hidden="1">{#N/A,#N/A,FALSE,"Plan1";#N/A,#N/A,FALSE,"Plan2"}</definedName>
    <definedName name="fdjfgdfjg" hidden="1">{#N/A,#N/A,FALSE,"Plan1";#N/A,#N/A,FALSE,"Plan2"}</definedName>
    <definedName name="fdjghkshtygt" hidden="1">{#N/A,#N/A,FALSE,"Plan1";#N/A,#N/A,FALSE,"Plan2"}</definedName>
    <definedName name="fdnhgf" hidden="1">{"'Estimativa de Lançamento-JAN'!$A$1:$AI$85"}</definedName>
    <definedName name="FERRAROP" hidden="1">{"MELHORAMENTO GENÉTICO",#N/A,FALSE,"Obras"}</definedName>
    <definedName name="FF" hidden="1">{"'RR'!$A$2:$E$81"}</definedName>
    <definedName name="fff" hidden="1">{"'Total'!$A$1","'Total'!$A$3"}</definedName>
    <definedName name="fffff" hidden="1">{#N/A,#N/A,FALSE,"Plan1";#N/A,#N/A,FALSE,"Plan2"}</definedName>
    <definedName name="ffsgsdgsd" hidden="1">{#N/A,#N/A,FALSE,"Aging Summary";#N/A,#N/A,FALSE,"Ratio Analysis";#N/A,#N/A,FALSE,"Test 120 Day Accts";#N/A,#N/A,FALSE,"Tickmarks"}</definedName>
    <definedName name="ffv" hidden="1">{"'Total'!$A$1","'Total'!$A$3"}</definedName>
    <definedName name="fg" hidden="1">{"MULTIPLICAÇÃO",#N/A,FALSE,"Obras"}</definedName>
    <definedName name="fgdsgsdfgsdgsg" hidden="1">{"AVÓS",#N/A,FALSE,"Obras"}</definedName>
    <definedName name="fggfdfgf" hidden="1">{#N/A,#N/A,FALSE,"Aging Summary";#N/A,#N/A,FALSE,"Ratio Analysis";#N/A,#N/A,FALSE,"Test 120 Day Accts";#N/A,#N/A,FALSE,"Tickmarks"}</definedName>
    <definedName name="FGGFG" hidden="1">{#N/A,#N/A,FALSE,"Tabl. FB300";#N/A,#N/A,FALSE,"Tabl. FB350";#N/A,#N/A,FALSE,"Tabl. FB400";#N/A,#N/A,FALSE,"Tabl. FB500";#N/A,#N/A,FALSE,"Tabl. FS090"}</definedName>
    <definedName name="fghfh" hidden="1">{"'Estimativa de Lançamento-JAN'!$A$1:$AI$85"}</definedName>
    <definedName name="fghk" hidden="1">{#N/A,#N/A,TRUE,"Tar B.U";#N/A,#N/A,TRUE,"Teeraanleg";#N/A,#N/A,TRUE,"TeerHerverkope";#N/A,#N/A,TRUE,"Carbon B.U";#N/A,#N/A,TRUE,"Kooks";#N/A,#N/A,TRUE,"Herverkopekooks";#N/A,#N/A,TRUE,"Ferrite B.U";#N/A,#N/A,TRUE,"Lurgi";#N/A,#N/A,TRUE,"Magpowder";#N/A,#N/A,TRUE,"Trade";#N/A,#N/A,TRUE,"Nurock";#N/A,#N/A,TRUE,"Suprachem"}</definedName>
    <definedName name="FGJHFGK" hidden="1">{#N/A,#N/A,FALSE,"Plan1";#N/A,#N/A,FALSE,"Plan2"}</definedName>
    <definedName name="fgktyhdf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GX" hidden="1">{#N/A,#N/A,FALSE,"SGP";#N/A,#N/A,FALSE,"SGI";#N/A,#N/A,FALSE,"SGC";#N/A,#N/A,FALSE,"SGS";#N/A,#N/A,FALSE,"SGB"}</definedName>
    <definedName name="fhgjfgyt" hidden="1">{#N/A,#N/A,FALSE,"Plan1";#N/A,#N/A,FALSE,"Plan2"}</definedName>
    <definedName name="fhgjkhtrfg" hidden="1">{#N/A,#N/A,FALSE,"Plan1";#N/A,#N/A,FALSE,"Plan2"}</definedName>
    <definedName name="FHGTGSRSG" hidden="1">{#N/A,#N/A,FALSE,"Plan1";#N/A,#N/A,FALSE,"Plan2"}</definedName>
    <definedName name="fhmghmyk" hidden="1">{"'RR'!$A$2:$E$81"}</definedName>
    <definedName name="fill" hidden="1">#REF!</definedName>
    <definedName name="FILTRO" hidden="1">{#N/A,#N/A,TRUE,"Quinzena 01 à 15-04-98 "}</definedName>
    <definedName name="fjdhfgjdhtgu" hidden="1">{#N/A,#N/A,FALSE,"Plan1";#N/A,#N/A,FALSE,"Plan2"}</definedName>
    <definedName name="FJGH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HJHG" hidden="1">{#N/A,#N/A,FALSE,"Plan1";#N/A,#N/A,FALSE,"Plan2"}</definedName>
    <definedName name="fkjashlfknadskf" hidden="1">{"'RR'!$A$2:$E$81"}</definedName>
    <definedName name="Fluxo" hidden="1">{"'RR'!$A$2:$E$81"}</definedName>
    <definedName name="Fluxo_Atual_1" hidden="1">{#N/A,#N/A,FALSE,"O&amp;I Worksheet"}</definedName>
    <definedName name="Fluxo_elaborado" hidden="1">{#N/A,#N/A,FALSE,"HAVAIANAS 24";#N/A,#N/A,FALSE,"Havaianas Mês e Acum 25";#N/A,#N/A,FALSE,"Havaianas Acum 26";#N/A,#N/A,FALSE,"GRANDES VOLUMES 27";#N/A,#N/A,FALSE,"GDV Mês e Acum 28";#N/A,#N/A,FALSE,"GDV Acum 29"}</definedName>
    <definedName name="Fluxo1" hidden="1">{"'RR'!$A$2:$E$81"}</definedName>
    <definedName name="fluxo22" hidden="1">{"'RR'!$A$2:$E$81"}</definedName>
    <definedName name="fluxoatual" hidden="1">{"'RR'!$A$2:$E$81"}</definedName>
    <definedName name="Fx_manut2" hidden="1">{"AVÓS",#N/A,FALSE,"Obras"}</definedName>
    <definedName name="g" hidden="1">{"MULTIPLICAÇÃO",#N/A,FALSE,"Obras"}</definedName>
    <definedName name="GASGADF" hidden="1">{#N/A,#N/A,FALSE,"Tabl. FB300";#N/A,#N/A,FALSE,"Tabl. FB350";#N/A,#N/A,FALSE,"Tabl. FB400";#N/A,#N/A,FALSE,"Tabl. FB500";#N/A,#N/A,FALSE,"Tabl. FS090"}</definedName>
    <definedName name="gb" hidden="1">{"MULTIPLICAÇÃO",#N/A,FALSE,"Obras"}</definedName>
    <definedName name="gbdjkvhgd" hidden="1">{#N/A,#N/A,FALSE,"Plan1";#N/A,#N/A,FALSE,"Plan2"}</definedName>
    <definedName name="gbdsjgsjfdgj" hidden="1">{#N/A,#N/A,FALSE,"Plan1";#N/A,#N/A,FALSE,"Plan2"}</definedName>
    <definedName name="gdfdhgfjgj" hidden="1">{#N/A,#N/A,FALSE,"Plan1";#N/A,#N/A,FALSE,"Plan2"}</definedName>
    <definedName name="gdfgdstggt" hidden="1">{#N/A,#N/A,FALSE,"Plan1";#N/A,#N/A,FALSE,"Plan2"}</definedName>
    <definedName name="GDFHGRJGFJDRF" hidden="1">{"Econ Consolidado",#N/A,FALSE,"Econ Consol";"Fluxo de Caixa",#N/A,FALSE,"Fluxo Caixa";"Investimentos",#N/A,FALSE,"Investimentos"}</definedName>
    <definedName name="gdfigfhuyuy" hidden="1">{#N/A,#N/A,FALSE,"Plan1";#N/A,#N/A,FALSE,"Plan2"}</definedName>
    <definedName name="gdfsgfew" hidden="1">{#N/A,#N/A,FALSE,"Plan1";#N/A,#N/A,FALSE,"Plan2"}</definedName>
    <definedName name="gdhfgdhfgf" hidden="1">{#N/A,#N/A,FALSE,"Plan1";#N/A,#N/A,FALSE,"Plan2"}</definedName>
    <definedName name="gdsfhefrwrw" hidden="1">{#N/A,#N/A,FALSE,"Plan1";#N/A,#N/A,FALSE,"Plan2"}</definedName>
    <definedName name="ge" hidden="1">{"MULTIPLICAÇÃO",#N/A,FALSE,"Obras"}</definedName>
    <definedName name="gerenciador" hidden="1">{"AVÓS",#N/A,FALSE,"Obras"}</definedName>
    <definedName name="geshrjhed" hidden="1">{#N/A,#N/A,FALSE,"Plan1";#N/A,#N/A,FALSE,"Plan2"}</definedName>
    <definedName name="gfdcgnkf" hidden="1">{#N/A,#N/A,FALSE,"Plan1";#N/A,#N/A,FALSE,"Plan2"}</definedName>
    <definedName name="gfdgd" hidden="1">{#N/A,#N/A,FALSE,"PAG16";#N/A,#N/A,FALSE,"PAG15";#N/A,#N/A,FALSE,"PAG14";#N/A,#N/A,FALSE,"PAG13";#N/A,#N/A,FALSE,"PAG12";#N/A,#N/A,FALSE,"PAG11";#N/A,#N/A,FALSE,"PAG10";#N/A,#N/A,FALSE,"PAG09";#N/A,#N/A,FALSE,"PAG08";#N/A,#N/A,FALSE,"PAG07";#N/A,#N/A,FALSE,"PAG06";#N/A,#N/A,FALSE,"PAG05";#N/A,#N/A,FALSE,"PAG04";#N/A,#N/A,FALSE,"PAG03";#N/A,#N/A,FALSE,"PAG02";#N/A,#N/A,FALSE,"PAG01";#N/A,#N/A,FALSE,"Índice";#N/A,#N/A,FALSE,"CAPA"}</definedName>
    <definedName name="gfdjtgur" hidden="1">{#N/A,#N/A,FALSE,"Plan1";#N/A,#N/A,FALSE,"Plan2"}</definedName>
    <definedName name="gfgdhxgfdhf" hidden="1">{#N/A,#N/A,FALSE,"Plan1";#N/A,#N/A,FALSE,"Plan2"}</definedName>
    <definedName name="gfjdshrtjhtged" hidden="1">{#N/A,#N/A,FALSE,"Plan1";#N/A,#N/A,FALSE,"Plan2"}</definedName>
    <definedName name="gfjgkddgfd" hidden="1">{#N/A,#N/A,FALSE,"Plan1";#N/A,#N/A,FALSE,"Plan2"}</definedName>
    <definedName name="gfsghjdgygr" hidden="1">{#N/A,#N/A,FALSE,"Plan1";#N/A,#N/A,FALSE,"Plan2"}</definedName>
    <definedName name="gftfy" hidden="1">{#N/A,#N/A,FALSE,"Plan1";#N/A,#N/A,FALSE,"Plan2"}</definedName>
    <definedName name="gfty" hidden="1">{#N/A,#N/A,FALSE,"Plan1";#N/A,#N/A,FALSE,"Plan2"}</definedName>
    <definedName name="gg" hidden="1">{"AVÓS",#N/A,FALSE,"Obras"}</definedName>
    <definedName name="GGF" hidden="1">{#N/A,#N/A,FALSE,"COBERTURAS 30";#N/A,#N/A,FALSE,"COBERTURAS Mês e Acum 31";#N/A,#N/A,FALSE,"COBERTURAS Acum 32"}</definedName>
    <definedName name="GGF." hidden="1">{#N/A,#N/A,FALSE,"MIZUNO 21";#N/A,#N/A,FALSE,"Mizuno Mês e Acum 22";#N/A,#N/A,FALSE,"Mizuno Acum 23"}</definedName>
    <definedName name="ggg" hidden="1">{#N/A,#N/A,FALSE,"Tabl. G1";#N/A,#N/A,FALSE,"Tabl. G2"}</definedName>
    <definedName name="GGGG" hidden="1">{#N/A,#N/A,FALSE,"Plan1";#N/A,#N/A,FALSE,"Plan2"}</definedName>
    <definedName name="ggggggggg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hfgdfrtert" hidden="1">{#N/A,#N/A,FALSE,"Plan1";#N/A,#N/A,FALSE,"Plan2"}</definedName>
    <definedName name="ghfhghft" hidden="1">{#N/A,#N/A,FALSE,"Plan1";#N/A,#N/A,FALSE,"Plan2"}</definedName>
    <definedName name="GHHH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ghjg" hidden="1">{"'Estimativa de Lançamento-JAN'!$A$1:$AI$85"}</definedName>
    <definedName name="ghju" hidden="1">{"'Total'!$A$1","'Total'!$A$3"}</definedName>
    <definedName name="ghkfhgh" hidden="1">{#N/A,#N/A,FALSE,"Plan1";#N/A,#N/A,FALSE,"Plan2"}</definedName>
    <definedName name="ghsdhsd" hidden="1">{"MULTIPLICAÇÃO",#N/A,FALSE,"Obras"}</definedName>
    <definedName name="gjfhjktgcf" hidden="1">{#N/A,#N/A,FALSE,"Plan1";#N/A,#N/A,FALSE,"Plan2"}</definedName>
    <definedName name="gjkhgjhjfggfjhfg" hidden="1">{#N/A,#N/A,FALSE,"Plan1";#N/A,#N/A,FALSE,"Plan2"}</definedName>
    <definedName name="gkghku" hidden="1">{"'RR'!$A$2:$E$81"}</definedName>
    <definedName name="gkghkuuy" hidden="1">{"'RR'!$A$2:$E$81"}</definedName>
    <definedName name="gkuyulyu" hidden="1">{"'RR'!$A$2:$E$81"}</definedName>
    <definedName name="glgl" hidden="1">{#N/A,#N/A,FALSE,"Plan1";#N/A,#N/A,FALSE,"Plan2"}</definedName>
    <definedName name="global" hidden="1">{"'Estimativa de Lançamento-JAN'!$A$1:$AI$85"}</definedName>
    <definedName name="GRA" hidden="1">{"'Total'!$A$1","'Total'!$A$3"}</definedName>
    <definedName name="Graficos" hidden="1">{#N/A,#N/A,FALSE,"ORÇADOxREAL %M.P.";#N/A,#N/A,FALSE,"ORÇADOxREAL";#N/A,#N/A,FALSE,"Receb. Clientes";#N/A,#N/A,FALSE,"Pgto Fornecedores";#N/A,#N/A,FALSE,"% M.P.";#N/A,#N/A,FALSE,"Faturamento M²";#N/A,#N/A,FALSE,"IC"}</definedName>
    <definedName name="Granito_01" hidden="1">{#N/A,#N/A,FALSE,"CM BAR";#N/A,#N/A,FALSE,"SUBSOLO";#N/A,#N/A,FALSE,"TERREO";#N/A,#N/A,FALSE,"TIPO";#N/A,#N/A,FALSE,"DUP  INF";#N/A,#N/A,FALSE,"DUP SUP"}</definedName>
    <definedName name="GSDWJSTGE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tuigsdyugsdf" hidden="1">{#N/A,#N/A,FALSE,"Plan1";#N/A,#N/A,FALSE,"Plan2"}</definedName>
    <definedName name="H" hidden="1">{"'Total'!$A$1","'Total'!$A$3"}</definedName>
    <definedName name="hcjfkhdghfktg" hidden="1">{#N/A,#N/A,FALSE,"Plan1";#N/A,#N/A,FALSE,"Plan2"}</definedName>
    <definedName name="HDFGHGST" hidden="1">{#N/A,#N/A,FALSE,"Plan1";#N/A,#N/A,FALSE,"Plan2"}</definedName>
    <definedName name="HDFGJKHKFDHTY" hidden="1">{#N/A,#N/A,FALSE,"Plan1";#N/A,#N/A,FALSE,"Plan2"}</definedName>
    <definedName name="hdfhdhrtgd" hidden="1">{#N/A,#N/A,FALSE,"Plan1";#N/A,#N/A,FALSE,"Plan2"}</definedName>
    <definedName name="hdfhftde" hidden="1">{#N/A,#N/A,FALSE,"Plan1";#N/A,#N/A,FALSE,"Plan2"}</definedName>
    <definedName name="hdfhgkdhgtrf" hidden="1">{#N/A,#N/A,FALSE,"Plan1";#N/A,#N/A,FALSE,"Plan2"}</definedName>
    <definedName name="hdfjhdkzhgdr" hidden="1">{#N/A,#N/A,FALSE,"Plan1";#N/A,#N/A,FALSE,"Plan2"}</definedName>
    <definedName name="hdfjkgvjgtd" hidden="1">{#N/A,#N/A,FALSE,"Plan1";#N/A,#N/A,FALSE,"Plan2"}</definedName>
    <definedName name="hdfjkhdhrute" hidden="1">{#N/A,#N/A,FALSE,"Plan1";#N/A,#N/A,FALSE,"Plan2"}</definedName>
    <definedName name="HDFKGVF" hidden="1">{#N/A,#N/A,FALSE,"Plan1";#N/A,#N/A,FALSE,"Plan2"}</definedName>
    <definedName name="hdgfhdgtdrt" hidden="1">{#N/A,#N/A,FALSE,"Plan1";#N/A,#N/A,FALSE,"Plan2"}</definedName>
    <definedName name="hdghgtgtrgd" hidden="1">{#N/A,#N/A,FALSE,"Plan1";#N/A,#N/A,FALSE,"Plan2"}</definedName>
    <definedName name="HDHDGHTUHDTG" hidden="1">{#N/A,#N/A,FALSE,"Plan1";#N/A,#N/A,FALSE,"Plan2"}</definedName>
    <definedName name="hdhghfthrrhy" hidden="1">{#N/A,#N/A,FALSE,"Plan1";#N/A,#N/A,FALSE,"Plan2"}</definedName>
    <definedName name="hdkfjhydjh" hidden="1">{#N/A,#N/A,FALSE,"Plan1";#N/A,#N/A,FALSE,"Plan2"}</definedName>
    <definedName name="hdsgfgrrdgr" hidden="1">{#N/A,#N/A,FALSE,"Plan1";#N/A,#N/A,FALSE,"Plan2"}</definedName>
    <definedName name="hdtertkkdsa" hidden="1">{#N/A,#N/A,FALSE,"Plan1";#N/A,#N/A,FALSE,"Plan2"}</definedName>
    <definedName name="herkfdshfker" hidden="1">{#N/A,#N/A,FALSE,"Plan1";#N/A,#N/A,FALSE,"Plan2"}</definedName>
    <definedName name="hersdtretyt" hidden="1">{#N/A,#N/A,FALSE,"Plan1";#N/A,#N/A,FALSE,"Plan2"}</definedName>
    <definedName name="HExtras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HFDJTHTRS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FDKHGFR" hidden="1">{#N/A,#N/A,FALSE,"Plan1";#N/A,#N/A,FALSE,"Plan2"}</definedName>
    <definedName name="hfdkhgkfdhtj" hidden="1">{#N/A,#N/A,FALSE,"Plan1";#N/A,#N/A,FALSE,"Plan2"}</definedName>
    <definedName name="hfgfktgkhyt" hidden="1">{#N/A,#N/A,FALSE,"Plan1";#N/A,#N/A,FALSE,"Plan2"}</definedName>
    <definedName name="hfghdkhrgkjg" hidden="1">{#N/A,#N/A,FALSE,"Plan1";#N/A,#N/A,FALSE,"Plan2"}</definedName>
    <definedName name="hfighfth" hidden="1">{#N/A,#N/A,FALSE,"Plan1";#N/A,#N/A,FALSE,"Plan2"}</definedName>
    <definedName name="hfjghtfuyrf" hidden="1">{#N/A,#N/A,FALSE,"Plan1";#N/A,#N/A,FALSE,"Plan2"}</definedName>
    <definedName name="HFKJHDJGHFJ" hidden="1">{#N/A,#N/A,FALSE,"Plan1";#N/A,#N/A,FALSE,"Plan2"}</definedName>
    <definedName name="hgb" hidden="1">#REF!</definedName>
    <definedName name="hgdesgfgsj" hidden="1">{#N/A,#N/A,FALSE,"Plan1";#N/A,#N/A,FALSE,"Plan2"}</definedName>
    <definedName name="hgdgfd" hidden="1">{#N/A,#N/A,FALSE,"Plan1";#N/A,#N/A,FALSE,"Plan2"}</definedName>
    <definedName name="hgfhjkdfhj" hidden="1">{#N/A,#N/A,FALSE,"Plan1";#N/A,#N/A,FALSE,"Plan2"}</definedName>
    <definedName name="hgg" hidden="1">{#N/A,#N/A,FALSE,"Plan1";#N/A,#N/A,FALSE,"Plan2"}</definedName>
    <definedName name="hgjdfgghg" hidden="1">{#N/A,#N/A,FALSE,"Plan1";#N/A,#N/A,FALSE,"Plan2"}</definedName>
    <definedName name="hgjfyjtymty" hidden="1">{"'RR'!$A$2:$E$81"}</definedName>
    <definedName name="hgjkfdhg" hidden="1">{#N/A,#N/A,FALSE,"Plan1";#N/A,#N/A,FALSE,"Plan2"}</definedName>
    <definedName name="hgkdfhkfk" hidden="1">{#N/A,#N/A,FALSE,"Plan1";#N/A,#N/A,FALSE,"Plan2"}</definedName>
    <definedName name="hgkjhdfhtrdyt" hidden="1">{#N/A,#N/A,FALSE,"Plan1";#N/A,#N/A,FALSE,"Plan2"}</definedName>
    <definedName name="hgkjhdfkhgtfhg" hidden="1">{#N/A,#N/A,FALSE,"Plan1";#N/A,#N/A,FALSE,"Plan2"}</definedName>
    <definedName name="hgkjhkfhsdkdhgk" hidden="1">{#N/A,#N/A,FALSE,"Plan1";#N/A,#N/A,FALSE,"Plan2"}</definedName>
    <definedName name="hgkyuygkhj" hidden="1">{"'RR'!$A$2:$E$81"}</definedName>
    <definedName name="hgsufgdhghd" hidden="1">{#N/A,#N/A,FALSE,"Plan1";#N/A,#N/A,FALSE,"Plan2"}</definedName>
    <definedName name="hh" hidden="1">{#N/A,#N/A,FALSE,"Aging Summary";#N/A,#N/A,FALSE,"Ratio Analysis";#N/A,#N/A,FALSE,"Test 120 Day Accts";#N/A,#N/A,FALSE,"Tickmarks"}</definedName>
    <definedName name="HHGFHTYUT" hidden="1">{#N/A,#N/A,FALSE,"Plan1";#N/A,#N/A,FALSE,"Plan2"}</definedName>
    <definedName name="hhh" hidden="1">{#N/A,#N/A,FALSE,"BOQCIC";#N/A,#N/A,FALSE,"3Ds";#N/A,#N/A,FALSE,"COST DETAIL"}</definedName>
    <definedName name="hjdgtjdjxrfg" hidden="1">{#N/A,#N/A,FALSE,"Plan1";#N/A,#N/A,FALSE,"Plan2"}</definedName>
    <definedName name="hjdh" hidden="1">{"MATRIZES",#N/A,FALSE,"Obras"}</definedName>
    <definedName name="HJFDGD" hidden="1">{#N/A,#N/A,FALSE,"Plan1";#N/A,#N/A,FALSE,"Plan2"}</definedName>
    <definedName name="HJGFGTFDG" hidden="1">{#N/A,#N/A,FALSE,"Plan1";#N/A,#N/A,FALSE,"Plan2"}</definedName>
    <definedName name="hjgfhdsgfhsd" hidden="1">{#N/A,#N/A,FALSE,"Plan1";#N/A,#N/A,FALSE,"Plan2"}</definedName>
    <definedName name="hjgxfjgdjyftr" hidden="1">{#N/A,#N/A,FALSE,"Plan1";#N/A,#N/A,FALSE,"Plan2"}</definedName>
    <definedName name="hjgyugasd" hidden="1">{#N/A,#N/A,FALSE,"Plan1";#N/A,#N/A,FALSE,"Plan2"}</definedName>
    <definedName name="hjjfyfy" hidden="1">{#N/A,#N/A,FALSE,"Plan1";#N/A,#N/A,FALSE,"Plan2"}</definedName>
    <definedName name="hjkchkvjhdjkgh" hidden="1">{#N/A,#N/A,FALSE,"Plan1";#N/A,#N/A,FALSE,"Plan2"}</definedName>
    <definedName name="hjkfjdyht" hidden="1">{#N/A,#N/A,FALSE,"Plan1";#N/A,#N/A,FALSE,"Plan2"}</definedName>
    <definedName name="hjsdffe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jsdkhk" hidden="1">{#N/A,#N/A,FALSE,"Plan1";#N/A,#N/A,FALSE,"Plan2"}</definedName>
    <definedName name="hjsdsdrjfrh" hidden="1">2</definedName>
    <definedName name="hjsrdfre" hidden="1">{"Econ Consolidado",#N/A,FALSE,"Econ Consol";"Fluxo de Caixa",#N/A,FALSE,"Fluxo Caixa";"Investimentos",#N/A,FALSE,"Investimentos"}</definedName>
    <definedName name="HKewewsr" hidden="1">{#N/A,#N/A,FALSE,"Plan1";#N/A,#N/A,FALSE,"Plan2"}</definedName>
    <definedName name="hkhdskacd" hidden="1">{#N/A,#N/A,FALSE,"Plan1";#N/A,#N/A,FALSE,"Plan2"}</definedName>
    <definedName name="hkjfgfhgfh" hidden="1">{#N/A,#N/A,FALSE,"Plan1";#N/A,#N/A,FALSE,"Plan2"}</definedName>
    <definedName name="hkjfhgjkfhghfg" hidden="1">{#N/A,#N/A,FALSE,"Plan1";#N/A,#N/A,FALSE,"Plan2"}</definedName>
    <definedName name="hkjhjkhkj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12";#N/A,#N/A,FALSE,"QD PESSOAL 13";#N/A,#N/A,FALSE,"OUTRAS REC OPER 14";#N/A,#N/A,FALSE,"UNID NEGÓCIO 15";#N/A,#N/A,FALSE,"RAINHA TOPPER CONSOL 16";#N/A,#N/A,FALSE,"BOLAS 17";#N/A,#N/A,FALSE,"VESTUÁRIO 18";#N/A,#N/A,FALSE,"MIZUNO 21";#N/A,#N/A,FALSE,"HAVAIANAS 24";#N/A,#N/A,FALSE,"GRANDES VOLUMES 27";#N/A,#N/A,FALSE,"COBERTURAS 30";#N/A,#N/A,FALSE,"TIMBERLAND 33";#N/A,#N/A,FALSE,"MEGGASHOP 36";#N/A,#N/A,FALSE,"EXPORTAÇÃO 39"}</definedName>
    <definedName name="HKLZHFRH" hidden="1">{#N/A,#N/A,FALSE,"Plan1";#N/A,#N/A,FALSE,"Plan2"}</definedName>
    <definedName name="hm" hidden="1">{"AVÓS",#N/A,FALSE,"Obras"}</definedName>
    <definedName name="hrterte" hidden="1">{#N/A,#N/A,FALSE,"Plan1";#N/A,#N/A,FALSE,"Plan2"}</definedName>
    <definedName name="hsdf" hidden="1">{#N/A,#N/A,FALSE,"Plan1";#N/A,#N/A,FALSE,"Plan2"}</definedName>
    <definedName name="hsdfgdgudrt" hidden="1">{#N/A,#N/A,FALSE,"Plan1";#N/A,#N/A,FALSE,"Plan2"}</definedName>
    <definedName name="hsdfjkdhur" hidden="1">{#N/A,#N/A,FALSE,"Plan1";#N/A,#N/A,FALSE,"Plan2"}</definedName>
    <definedName name="hsdgftdht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hsdjffd" hidden="1">{#N/A,#N/A,FALSE,"Plan1";#N/A,#N/A,FALSE,"Plan2"}</definedName>
    <definedName name="hsdjffe" hidden="1">{#N/A,#N/A,FALSE,"Plan1";#N/A,#N/A,FALSE,"Plan2"}</definedName>
    <definedName name="HSFIHDTR" hidden="1">{"Econ Consolidado",#N/A,FALSE,"Econ Consol";"Fluxo de Caixa",#N/A,FALSE,"Fluxo Caixa";"Investimentos",#N/A,FALSE,"Investimentos"}</definedName>
    <definedName name="hsfjkdshrgf" hidden="1">{#N/A,#N/A,FALSE,"Plan1";#N/A,#N/A,FALSE,"Plan2"}</definedName>
    <definedName name="hthhrtetdre" hidden="1">{#N/A,#N/A,FALSE,"Plan1";#N/A,#N/A,FALSE,"Plan2"}</definedName>
    <definedName name="HTML_CodePage" hidden="1">1252</definedName>
    <definedName name="HTML_Control" hidden="1">{"'Estimativa de Lançamento-JAN'!$A$1:$AI$85"}</definedName>
    <definedName name="HTML_Control2" hidden="1">{"'RR'!$A$2:$E$81"}</definedName>
    <definedName name="HTML_Description" hidden="1">""</definedName>
    <definedName name="HTML_Email" hidden="1">""</definedName>
    <definedName name="HTML_Header" hidden="1">"Estimativa de Lançamento-JAN"</definedName>
    <definedName name="HTML_LastUpdate" hidden="1">"03/01/01"</definedName>
    <definedName name="HTML_LineAfter" hidden="1">FALSE</definedName>
    <definedName name="HTML_LineBefore" hidden="1">FALSE</definedName>
    <definedName name="HTML_Name" hidden="1">"CAMARGO CORREA"</definedName>
    <definedName name="HTML_OBDlg2" hidden="1">TRUE</definedName>
    <definedName name="HTML_OBDlg4" hidden="1">TRUE</definedName>
    <definedName name="HTML_OS" hidden="1">0</definedName>
    <definedName name="HTML_PathFile" hidden="1">"Y:\Producao de Concreto\Meus documentos\Aylton\Roberto\MeuHTML.htm"</definedName>
    <definedName name="HTML_Title" hidden="1">"Previsão Lançamento Concreto"</definedName>
    <definedName name="HTML2_CONTROL" hidden="1">{"'Estimativa de Lançamento-JAN'!$A$1:$AI$85"}</definedName>
    <definedName name="HTML3_CONTROL" hidden="1">{"'Estimativa de Lançamento-JAN'!$A$1:$AI$85"}</definedName>
    <definedName name="HVJKHGKFXHFD" hidden="1">{#N/A,#N/A,FALSE,"Plan1";#N/A,#N/A,FALSE,"Plan2"}</definedName>
    <definedName name="hwekjhekhf" hidden="1">{#N/A,#N/A,FALSE,"Plan1";#N/A,#N/A,FALSE,"Plan2"}</definedName>
    <definedName name="HXKJFGDKHG" hidden="1">{#N/A,#N/A,FALSE,"Plan1";#N/A,#N/A,FALSE,"Plan2"}</definedName>
    <definedName name="hy" hidden="1">{"MULTIPLICAÇÃO",#N/A,FALSE,"Obras"}</definedName>
    <definedName name="hygyg" hidden="1">#REF!</definedName>
    <definedName name="idfhgkjhfkthy" hidden="1">{#N/A,#N/A,FALSE,"Plan1";#N/A,#N/A,FALSE,"Plan2"}</definedName>
    <definedName name="ieroweft" hidden="1">{#N/A,#N/A,FALSE,"Plan1";#N/A,#N/A,FALSE,"Plan2"}</definedName>
    <definedName name="iewpotqi5poejy" hidden="1">{#N/A,#N/A,FALSE,"Plan1";#N/A,#N/A,FALSE,"Plan2"}</definedName>
    <definedName name="ihdfifguhgfuiyh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dsitrr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hfdkjhktgrd" hidden="1">{#N/A,#N/A,FALSE,"Plan1";#N/A,#N/A,FALSE,"Plan2"}</definedName>
    <definedName name="ihrtetw4r" hidden="1">{#N/A,#N/A,FALSE,"Plan1";#N/A,#N/A,FALSE,"Plan2"}</definedName>
    <definedName name="IIASDSAWE" hidden="1">{"Econ Consolidado",#N/A,FALSE,"Econ Consol";"Fluxo de Caixa",#N/A,FALSE,"Fluxo Caixa";"Investimentos",#N/A,FALSE,"Investimentos"}</definedName>
    <definedName name="iinstalaçõ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ik" hidden="1">{"MULTIPLICAÇÃO",#N/A,FALSE,"Obras"}</definedName>
    <definedName name="ilhweilrji4e" hidden="1">{#N/A,#N/A,FALSE,"Plan1";#N/A,#N/A,FALSE,"Plan2"}</definedName>
    <definedName name="IMP" hidden="1">#REF!</definedName>
    <definedName name="instalaçoes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ioeriotyt" hidden="1">{#N/A,#N/A,FALSE,"Plan1";#N/A,#N/A,FALSE,"Plan2"}</definedName>
    <definedName name="iohudtorh" hidden="1">{#N/A,#N/A,FALSE,"Plan1";#N/A,#N/A,FALSE,"Plan2"}</definedName>
    <definedName name="iojtkheayed" hidden="1">{#N/A,#N/A,FALSE,"Plan1";#N/A,#N/A,FALSE,"Plan2"}</definedName>
    <definedName name="iouweroieuw4" hidden="1">{#N/A,#N/A,FALSE,"Plan1";#N/A,#N/A,FALSE,"Plan2"}</definedName>
    <definedName name="iphifpgh" hidden="1">{#N/A,#N/A,FALSE,"Plan1";#N/A,#N/A,FALSE,"Plan2"}</definedName>
    <definedName name="ipodsifgpds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potjrjketjr" hidden="1">{#N/A,#N/A,FALSE,"Plan1";#N/A,#N/A,FALSE,"Plan2"}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INT" hidden="1">"c373"</definedName>
    <definedName name="IQ_EBITDA_MARGIN" hidden="1">"c372"</definedName>
    <definedName name="IQ_EBITDA_OVER_TOTAL_IE" hidden="1">"c373"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UTI" hidden="1">"c1125"</definedName>
    <definedName name="IQ_REVENUE" hidden="1">"c1122"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UGFGDFUY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iyguygiyt" hidden="1">{#N/A,#N/A,FALSE,"Plan1";#N/A,#N/A,FALSE,"Plan2"}</definedName>
    <definedName name="iyuyheturtd" hidden="1">{#N/A,#N/A,FALSE,"Plan1";#N/A,#N/A,FALSE,"Plan2"}</definedName>
    <definedName name="j" hidden="1">{"'Total'!$A$1","'Total'!$A$3"}</definedName>
    <definedName name="jalejdasjf" hidden="1">{#N/A,#N/A,FALSE,"Plan1";#N/A,#N/A,FALSE,"Plan2"}</definedName>
    <definedName name="JASDJS" hidden="1">{#N/A,#N/A,FALSE,"Plan1";#N/A,#N/A,FALSE,"Plan2"}</definedName>
    <definedName name="jaskldjlse" hidden="1">{#N/A,#N/A,FALSE,"Plan1";#N/A,#N/A,FALSE,"Plan2"}</definedName>
    <definedName name="JASLDKLD" hidden="1">{#N/A,#N/A,FALSE,"Plan1";#N/A,#N/A,FALSE,"Plan2"}</definedName>
    <definedName name="JÇDFHDF" hidden="1">{"Econ Consolidado",#N/A,FALSE,"Econ Consol";"Fluxo de Caixa",#N/A,FALSE,"Fluxo Caixa";"Investimentos",#N/A,FALSE,"Investimentos"}</definedName>
    <definedName name="JD" hidden="1">{"'Total'!$A$1","'Total'!$A$3"}</definedName>
    <definedName name="jdbgftbhr" hidden="1">{#N/A,#N/A,FALSE,"Plan1";#N/A,#N/A,FALSE,"Plan2"}</definedName>
    <definedName name="jdfgldfjgklh" hidden="1">{#N/A,#N/A,FALSE,"Plan1";#N/A,#N/A,FALSE,"Plan2"}</definedName>
    <definedName name="jdfhjkdrhjtkg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dfjdtrgt" hidden="1">{#N/A,#N/A,FALSE,"Plan1";#N/A,#N/A,FALSE,"Plan2"}</definedName>
    <definedName name="JDFJLDJR" hidden="1">{#N/A,#N/A,FALSE,"Plan1";#N/A,#N/A,FALSE,"Plan2"}</definedName>
    <definedName name="jdfkgitfgdrtt" hidden="1">{#N/A,#N/A,FALSE,"Plan1";#N/A,#N/A,FALSE,"Plan2"}</definedName>
    <definedName name="JDFKHFKJ" hidden="1">{#N/A,#N/A,FALSE,"Plan1";#N/A,#N/A,FALSE,"Plan2"}</definedName>
    <definedName name="jdfklgtdtr" hidden="1">{#N/A,#N/A,FALSE,"Plan1";#N/A,#N/A,FALSE,"Plan2"}</definedName>
    <definedName name="JDFKTHRT" hidden="1">{#N/A,#N/A,FALSE,"Plan1";#N/A,#N/A,FALSE,"Plan2"}</definedName>
    <definedName name="JDFLKJDRF" hidden="1">{#N/A,#N/A,FALSE,"Plan1";#N/A,#N/A,FALSE,"Plan2"}</definedName>
    <definedName name="jdfzlkjgfdht" hidden="1">{#N/A,#N/A,FALSE,"Plan1";#N/A,#N/A,FALSE,"Plan2"}</definedName>
    <definedName name="jdglhfghkt" hidden="1">{#N/A,#N/A,FALSE,"Plan1";#N/A,#N/A,FALSE,"Plan2"}</definedName>
    <definedName name="jdhfjdhgfd" hidden="1">{#N/A,#N/A,FALSE,"Plan1";#N/A,#N/A,FALSE,"Plan2"}</definedName>
    <definedName name="jdk" hidden="1">{"'Total'!$A$1","'Total'!$A$3"}</definedName>
    <definedName name="jdkfhgjhf" hidden="1">{#N/A,#N/A,FALSE,"Plan1";#N/A,#N/A,FALSE,"Plan2"}</definedName>
    <definedName name="jdkfjdtr" hidden="1">{#N/A,#N/A,FALSE,"Plan1";#N/A,#N/A,FALSE,"Plan2"}</definedName>
    <definedName name="jdklaSHDLKSHDLKA" hidden="1">{"MULTIPLICAÇÃO",#N/A,FALSE,"Obras"}</definedName>
    <definedName name="jdljgftldjti5r" hidden="1">{#N/A,#N/A,FALSE,"Plan1";#N/A,#N/A,FALSE,"Plan2"}</definedName>
    <definedName name="JDLKJDASGF" hidden="1">{#N/A,#N/A,FALSE,"Plan1";#N/A,#N/A,FALSE,"Plan2"}</definedName>
    <definedName name="jdrfkdjfghrtfjg" hidden="1">{#N/A,#N/A,FALSE,"Plan1";#N/A,#N/A,FALSE,"Plan2"}</definedName>
    <definedName name="jdskfhdk" hidden="1">{#N/A,#N/A,FALSE,"Plan1";#N/A,#N/A,FALSE,"Plan2"}</definedName>
    <definedName name="JDSKLGKDRHGGF" hidden="1">{#N/A,#N/A,FALSE,"Plan1";#N/A,#N/A,FALSE,"Plan2"}</definedName>
    <definedName name="jefsgfr" hidden="1">{#N/A,#N/A,FALSE,"Plan1";#N/A,#N/A,FALSE,"Plan2"}</definedName>
    <definedName name="JERHIEHYURE" hidden="1">{#N/A,#N/A,FALSE,"Plan1";#N/A,#N/A,FALSE,"Plan2"}</definedName>
    <definedName name="jfddlsrtyty" hidden="1">{#N/A,#N/A,FALSE,"Plan1";#N/A,#N/A,FALSE,"Plan2"}</definedName>
    <definedName name="jfdjtgdjghitfyh" hidden="1">{#N/A,#N/A,FALSE,"Plan1";#N/A,#N/A,FALSE,"Plan2"}</definedName>
    <definedName name="jfdkgkftftg" hidden="1">{#N/A,#N/A,FALSE,"Plan1";#N/A,#N/A,FALSE,"Plan2"}</definedName>
    <definedName name="jfghjkfdhtkyru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FGJYHTY" hidden="1">{#N/A,#N/A,FALSE,"Plan1";#N/A,#N/A,FALSE,"Plan2"}</definedName>
    <definedName name="jfgkflcnjkglc" hidden="1">{#N/A,#N/A,FALSE,"Plan1";#N/A,#N/A,FALSE,"Plan2"}</definedName>
    <definedName name="JFHRE" hidden="1">{#N/A,#N/A,FALSE,"Plan1";#N/A,#N/A,FALSE,"Plan2"}</definedName>
    <definedName name="jfkdls5jtirjd" hidden="1">{#N/A,#N/A,FALSE,"Plan1";#N/A,#N/A,FALSE,"Plan2"}</definedName>
    <definedName name="jfkljdkfcj" hidden="1">{#N/A,#N/A,FALSE,"Plan1";#N/A,#N/A,FALSE,"Plan2"}</definedName>
    <definedName name="jfkrhdtghdut" hidden="1">{#N/A,#N/A,FALSE,"Plan1";#N/A,#N/A,FALSE,"Plan2"}</definedName>
    <definedName name="JFRESR" hidden="1">{#N/A,#N/A,FALSE,"Plan1";#N/A,#N/A,FALSE,"Plan2"}</definedName>
    <definedName name="jg" hidden="1">{"MATRIZES",#N/A,FALSE,"Obras"}</definedName>
    <definedName name="jgdfdgfjgdj" hidden="1">{#N/A,#N/A,FALSE,"Plan1";#N/A,#N/A,FALSE,"Plan2"}</definedName>
    <definedName name="jgdfght" hidden="1">{#N/A,#N/A,FALSE,"Plan1";#N/A,#N/A,FALSE,"Plan2"}</definedName>
    <definedName name="jgfgdsgfdhrf" hidden="1">{#N/A,#N/A,FALSE,"Plan1";#N/A,#N/A,FALSE,"Plan2"}</definedName>
    <definedName name="JGFJGTFT" hidden="1">{#N/A,#N/A,FALSE,"Plan1";#N/A,#N/A,FALSE,"Plan2"}</definedName>
    <definedName name="JGJSFJKSDGB" hidden="1">17</definedName>
    <definedName name="jgkjkhjuftgi" hidden="1">{#N/A,#N/A,FALSE,"Plan1";#N/A,#N/A,FALSE,"Plan2"}</definedName>
    <definedName name="jhdfjjhirft" hidden="1">{#N/A,#N/A,FALSE,"Plan1";#N/A,#N/A,FALSE,"Plan2"}</definedName>
    <definedName name="jhdfjkhtrdhf" hidden="1">{#N/A,#N/A,FALSE,"Plan1";#N/A,#N/A,FALSE,"Plan2"}</definedName>
    <definedName name="jhdfuthr" hidden="1">{#N/A,#N/A,FALSE,"Plan1";#N/A,#N/A,FALSE,"Plan2"}</definedName>
    <definedName name="JHDFZGRDHF" hidden="1">{"Econ Consolidado",#N/A,FALSE,"Econ Consol";"Fluxo de Caixa",#N/A,FALSE,"Fluxo Caixa";"Investimentos",#N/A,FALSE,"Investimentos"}</definedName>
    <definedName name="JHERKHKFGH" hidden="1">{#N/A,#N/A,FALSE,"Plan1";#N/A,#N/A,FALSE,"Plan2"}</definedName>
    <definedName name="JHGKJFJFJGL" hidden="1">{#N/A,#N/A,FALSE,"Plan1";#N/A,#N/A,FALSE,"Plan2"}</definedName>
    <definedName name="jhsdjkhfuks" hidden="1">{#N/A,#N/A,FALSE,"Plan1";#N/A,#N/A,FALSE,"Plan2"}</definedName>
    <definedName name="jisdrkje" hidden="1">{#N/A,#N/A,FALSE,"Plan1";#N/A,#N/A,FALSE,"Plan2"}</definedName>
    <definedName name="jishfrieyhtau" hidden="1">{#N/A,#N/A,FALSE,"Plan1";#N/A,#N/A,FALSE,"Plan2"}</definedName>
    <definedName name="jj" hidden="1">{"MULTIPLICAÇÃO",#N/A,FALSE,"Obras"}</definedName>
    <definedName name="jjfdsktyhhy" hidden="1">{#N/A,#N/A,FALSE,"Plan1";#N/A,#N/A,FALSE,"Plan2"}</definedName>
    <definedName name="jjj" hidden="1">{#N/A,#N/A,FALSE,"Tabl. D1";#N/A,#N/A,FALSE,"Tabl. D1 b";#N/A,#N/A,FALSE,"Tabl. D2";#N/A,#N/A,FALSE,"Tabl. D2 b";#N/A,#N/A,FALSE,"Tabl. D3";#N/A,#N/A,FALSE,"Tabl. D4";#N/A,#N/A,FALSE,"Tabl. D5"}</definedName>
    <definedName name="jjk" hidden="1">{"'Total'!$A$1","'Total'!$A$3"}</definedName>
    <definedName name="JKDCK" hidden="1">{#N/A,#N/A,FALSE,"Plan1";#N/A,#N/A,FALSE,"Plan2"}</definedName>
    <definedName name="JKDFHKHFR" hidden="1">{#N/A,#N/A,FALSE,"Plan1";#N/A,#N/A,FALSE,"Plan2"}</definedName>
    <definedName name="JKDFTRDRJ" hidden="1">{#N/A,#N/A,FALSE,"Plan1";#N/A,#N/A,FALSE,"Plan2"}</definedName>
    <definedName name="jkdhfukhddf" hidden="1">{#N/A,#N/A,FALSE,"Plan1";#N/A,#N/A,FALSE,"Plan2"}</definedName>
    <definedName name="JKDRKGJHTDR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elsjreja" hidden="1">{#N/A,#N/A,FALSE,"Plan1";#N/A,#N/A,FALSE,"Plan2"}</definedName>
    <definedName name="jkfhjgkfhghh" hidden="1">{#N/A,#N/A,FALSE,"Plan1";#N/A,#N/A,FALSE,"Plan2"}</definedName>
    <definedName name="jkhderjkhes" hidden="1">{#N/A,#N/A,FALSE,"Plan1";#N/A,#N/A,FALSE,"Plan2"}</definedName>
    <definedName name="jkhdfhfd" hidden="1">{#N/A,#N/A,FALSE,"Plan1";#N/A,#N/A,FALSE,"Plan2"}</definedName>
    <definedName name="jkhfhest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KHFKJHGKFTHUDET" hidden="1">{#N/A,#N/A,FALSE,"Plan1";#N/A,#N/A,FALSE,"Plan2"}</definedName>
    <definedName name="JKHGDHFUHTG" hidden="1">{#N/A,#N/A,FALSE,"Plan1";#N/A,#N/A,FALSE,"Plan2"}</definedName>
    <definedName name="jkhsdzjkfyiu" hidden="1">{#N/A,#N/A,FALSE,"Plan1";#N/A,#N/A,FALSE,"Plan2"}</definedName>
    <definedName name="jkjsdkhfdhrf" hidden="1">{#N/A,#N/A,FALSE,"Plan1";#N/A,#N/A,FALSE,"Plan2"}</definedName>
    <definedName name="jklgfsjgtjtg" hidden="1">{#N/A,#N/A,FALSE,"Plan1";#N/A,#N/A,FALSE,"Plan2"}</definedName>
    <definedName name="jksldfjsdhf" hidden="1">{#N/A,#N/A,FALSE,"Plan1";#N/A,#N/A,FALSE,"Plan2"}</definedName>
    <definedName name="jkxhcjkhfr" hidden="1">{#N/A,#N/A,FALSE,"Plan1";#N/A,#N/A,FALSE,"Plan2"}</definedName>
    <definedName name="JNGCKFKJFGH" hidden="1">{#N/A,#N/A,FALSE,"Plan1";#N/A,#N/A,FALSE,"Plan2"}</definedName>
    <definedName name="JOAO" hidden="1">{"AVÓS",#N/A,FALSE,"Obras"}</definedName>
    <definedName name="JREJRW" hidden="1">{#N/A,#N/A,FALSE,"Plan1";#N/A,#N/A,FALSE,"Plan2"}</definedName>
    <definedName name="JSADKAH" hidden="1">{"Econ Consolidado",#N/A,FALSE,"Econ Consol";"Fluxo de Caixa",#N/A,FALSE,"Fluxo Caixa";"Investimentos",#N/A,FALSE,"Investimentos"}</definedName>
    <definedName name="JSDAJRE" hidden="1">{#N/A,#N/A,FALSE,"Plan1";#N/A,#N/A,FALSE,"Plan2"}</definedName>
    <definedName name="jsdffse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sdfjgx" hidden="1">{#N/A,#N/A,FALSE,"Plan1";#N/A,#N/A,FALSE,"Plan2"}</definedName>
    <definedName name="jsdfsdfd" hidden="1">{#N/A,#N/A,FALSE,"Plan1";#N/A,#N/A,FALSE,"Plan2"}</definedName>
    <definedName name="jsdljficd" hidden="1">{#N/A,#N/A,FALSE,"Plan1";#N/A,#N/A,FALSE,"Plan2"}</definedName>
    <definedName name="JSDTLFJDRG" hidden="1">{#N/A,#N/A,FALSE,"Plan1";#N/A,#N/A,FALSE,"Plan2"}</definedName>
    <definedName name="jsfjsjferwea" hidden="1">{#N/A,#N/A,FALSE,"Plan1";#N/A,#N/A,FALSE,"Plan2"}</definedName>
    <definedName name="jslrjer" hidden="1">{#N/A,#N/A,FALSE,"Plan1";#N/A,#N/A,FALSE,"Plan2"}</definedName>
    <definedName name="juklhkhdf" hidden="1">{#N/A,#N/A,FALSE,"Plan1";#N/A,#N/A,FALSE,"Plan2"}</definedName>
    <definedName name="JULHO99" hidden="1">{#N/A,#N/A,TRUE,"Quinzena 01 à 15-04-98 "}</definedName>
    <definedName name="jwekljd" hidden="1">{#N/A,#N/A,FALSE,"Plan1";#N/A,#N/A,FALSE,"Plan2"}</definedName>
    <definedName name="JWEOITORU5Y" hidden="1">{#N/A,#N/A,FALSE,"Plan1";#N/A,#N/A,FALSE,"Plan2"}</definedName>
    <definedName name="jxdfjsrf" hidden="1">{#N/A,#N/A,FALSE,"Plan1";#N/A,#N/A,FALSE,"Plan2"}</definedName>
    <definedName name="jxdklfjv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jzsdjkszl" hidden="1">{#N/A,#N/A,FALSE,"Plan1";#N/A,#N/A,FALSE,"Plan2"}</definedName>
    <definedName name="JZXFKLJLDJF" hidden="1">{#N/A,#N/A,FALSE,"Plan1";#N/A,#N/A,FALSE,"Plan2"}</definedName>
    <definedName name="jzxklfdlvgfg" hidden="1">{#N/A,#N/A,FALSE,"Plan1";#N/A,#N/A,FALSE,"Plan2"}</definedName>
    <definedName name="k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ka" hidden="1">{"MATRIZES",#N/A,FALSE,"Obras"}</definedName>
    <definedName name="kaedkroswr" hidden="1">{"Econ Consolidado",#N/A,FALSE,"Econ Consol";"Fluxo de Caixa",#N/A,FALSE,"Fluxo Caixa";"Investimentos",#N/A,FALSE,"Investimentos"}</definedName>
    <definedName name="kç\lKçaksdçaqew" hidden="1">{#N/A,#N/A,FALSE,"Plan1";#N/A,#N/A,FALSE,"Plan2"}</definedName>
    <definedName name="kçdasekr" hidden="1">{#N/A,#N/A,FALSE,"Plan1";#N/A,#N/A,FALSE,"Plan2"}</definedName>
    <definedName name="kçfdljtredr" hidden="1">{#N/A,#N/A,FALSE,"Plan1";#N/A,#N/A,FALSE,"Plan2"}</definedName>
    <definedName name="kclçkglf" hidden="1">{#N/A,#N/A,FALSE,"Plan1";#N/A,#N/A,FALSE,"Plan2"}</definedName>
    <definedName name="kçlkasçkere" hidden="1">{#N/A,#N/A,FALSE,"Plan1";#N/A,#N/A,FALSE,"Plan2"}</definedName>
    <definedName name="kdfbngtjkbf" hidden="1">{#N/A,#N/A,FALSE,"Plan1";#N/A,#N/A,FALSE,"Plan2"}</definedName>
    <definedName name="kdfhkghkrh" hidden="1">{#N/A,#N/A,FALSE,"Plan1";#N/A,#N/A,FALSE,"Plan2"}</definedName>
    <definedName name="kdfkçrkf" hidden="1">{#N/A,#N/A,FALSE,"Plan1";#N/A,#N/A,FALSE,"Plan2"}</definedName>
    <definedName name="kdfljlfr" hidden="1">{#N/A,#N/A,FALSE,"Plan1";#N/A,#N/A,FALSE,"Plan2"}</definedName>
    <definedName name="kdhfgkdfhytgu" hidden="1">{#N/A,#N/A,FALSE,"Plan1";#N/A,#N/A,FALSE,"Plan2"}</definedName>
    <definedName name="kdhgftfg" hidden="1">{#N/A,#N/A,FALSE,"Plan1";#N/A,#N/A,FALSE,"Plan2"}</definedName>
    <definedName name="KDHKFGKKHGF" hidden="1">{#N/A,#N/A,FALSE,"Plan1";#N/A,#N/A,FALSE,"Plan2"}</definedName>
    <definedName name="kdjgkfjgd" hidden="1">{#N/A,#N/A,FALSE,"Plan1";#N/A,#N/A,FALSE,"Plan2"}</definedName>
    <definedName name="kdjglkdlgjd" hidden="1">{#N/A,#N/A,FALSE,"Plan1";#N/A,#N/A,FALSE,"Plan2"}</definedName>
    <definedName name="kdjsfkldjgkty" hidden="1">{#N/A,#N/A,FALSE,"Plan1";#N/A,#N/A,FALSE,"Plan2"}</definedName>
    <definedName name="kdkjhgdkfhjk" hidden="1">{#N/A,#N/A,FALSE,"Plan1";#N/A,#N/A,FALSE,"Plan2"}</definedName>
    <definedName name="kdsr" hidden="1">{#N/A,#N/A,FALSE,"Plan1";#N/A,#N/A,FALSE,"Plan2"}</definedName>
    <definedName name="kergtfdstr" hidden="1">{#N/A,#N/A,FALSE,"Plan1";#N/A,#N/A,FALSE,"Plan2"}</definedName>
    <definedName name="KFDKTHGT" hidden="1">{#N/A,#N/A,FALSE,"Plan1";#N/A,#N/A,FALSE,"Plan2"}</definedName>
    <definedName name="kfdxlfdzs" hidden="1">{"Econ Consolidado",#N/A,FALSE,"Econ Consol";"Fluxo de Caixa",#N/A,FALSE,"Fluxo Caixa";"Investimentos",#N/A,FALSE,"Investimentos"}</definedName>
    <definedName name="kfgkhjkjhy" hidden="1">{#N/A,#N/A,FALSE,"Plan1";#N/A,#N/A,FALSE,"Plan2"}</definedName>
    <definedName name="KFJFDSDF" hidden="1">{#N/A,#N/A,FALSE,"Plan1";#N/A,#N/A,FALSE,"Plan2"}</definedName>
    <definedName name="kfnkeasd" hidden="1">{#N/A,#N/A,FALSE,"Plan1";#N/A,#N/A,FALSE,"Plan2"}</definedName>
    <definedName name="KGIRO1" hidden="1">{#N/A,#N/A,FALSE,"Tabl. D1";#N/A,#N/A,FALSE,"Tabl. D1 b";#N/A,#N/A,FALSE,"Tabl. D2";#N/A,#N/A,FALSE,"Tabl. D2 b";#N/A,#N/A,FALSE,"Tabl. D3";#N/A,#N/A,FALSE,"Tabl. D4";#N/A,#N/A,FALSE,"Tabl. D5"}</definedName>
    <definedName name="khdjkfkjhtg" hidden="1">{#N/A,#N/A,FALSE,"Plan1";#N/A,#N/A,FALSE,"Plan2"}</definedName>
    <definedName name="khdkfjhhfsdg" hidden="1">{#N/A,#N/A,FALSE,"Plan1";#N/A,#N/A,FALSE,"Plan2"}</definedName>
    <definedName name="khdkjfhgudytu" hidden="1">{#N/A,#N/A,FALSE,"Plan1";#N/A,#N/A,FALSE,"Plan2"}</definedName>
    <definedName name="khfdghhhgd" hidden="1">{#N/A,#N/A,FALSE,"Plan1";#N/A,#N/A,FALSE,"Plan2"}</definedName>
    <definedName name="khfdkjhsdjf" hidden="1">{#N/A,#N/A,FALSE,"Plan1";#N/A,#N/A,FALSE,"Plan2"}</definedName>
    <definedName name="khgdkftfy" hidden="1">{#N/A,#N/A,FALSE,"Plan1";#N/A,#N/A,FALSE,"Plan2"}</definedName>
    <definedName name="khgfhhtuhf" hidden="1">{#N/A,#N/A,FALSE,"Plan1";#N/A,#N/A,FALSE,"Plan2"}</definedName>
    <definedName name="khjkhjk" hidden="1">{"'RR'!$A$2:$E$81"}</definedName>
    <definedName name="KHJKLSDF" hidden="1">{#N/A,#N/A,FALSE,"Plan1";#N/A,#N/A,FALSE,"Plan2"}</definedName>
    <definedName name="kieret" hidden="1">{#N/A,#N/A,FALSE,"Plan1";#N/A,#N/A,FALSE,"Plan2"}</definedName>
    <definedName name="kjchkfhsezk" hidden="1">{#N/A,#N/A,FALSE,"Plan1";#N/A,#N/A,FALSE,"Plan2"}</definedName>
    <definedName name="kjdghksef" hidden="1">{#N/A,#N/A,FALSE,"Plan1";#N/A,#N/A,FALSE,"Plan2"}</definedName>
    <definedName name="kjdkftyhtert" hidden="1">{#N/A,#N/A,FALSE,"Plan1";#N/A,#N/A,FALSE,"Plan2"}</definedName>
    <definedName name="kjdlfkjds" hidden="1">{#N/A,#N/A,FALSE,"Plan1";#N/A,#N/A,FALSE,"Plan2"}</definedName>
    <definedName name="kjdzhfytrfy" hidden="1">{#N/A,#N/A,FALSE,"Plan1";#N/A,#N/A,FALSE,"Plan2"}</definedName>
    <definedName name="kjhdfgjthdft" hidden="1">{#N/A,#N/A,FALSE,"Plan1";#N/A,#N/A,FALSE,"Plan2"}</definedName>
    <definedName name="kjhkghk" hidden="1">{"'RR'!$A$2:$E$81"}</definedName>
    <definedName name="kjhsiorf" hidden="1">{#N/A,#N/A,FALSE,"Plan1";#N/A,#N/A,FALSE,"Plan2"}</definedName>
    <definedName name="KJJ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jjwww" hidden="1">{#N/A,#N/A,FALSE,"Plan1";#N/A,#N/A,FALSE,"Plan2"}</definedName>
    <definedName name="kjkhjk" hidden="1">{"'RR'!$A$2:$E$81"}</definedName>
    <definedName name="kjkjkjkj" hidden="1">{#N/A,#N/A,FALSE,"Tabl. FB300";#N/A,#N/A,FALSE,"Tabl. FB350";#N/A,#N/A,FALSE,"Tabl. FB400";#N/A,#N/A,FALSE,"Tabl. FB500";#N/A,#N/A,FALSE,"Tabl. FS090"}</definedName>
    <definedName name="KJOI" hidden="1">{#N/A,#N/A,FALSE,"Plan1";#N/A,#N/A,FALSE,"Plan2"}</definedName>
    <definedName name="KJXCFKR" hidden="1">{#N/A,#N/A,FALSE,"Plan1";#N/A,#N/A,FALSE,"Plan2"}</definedName>
    <definedName name="KJXDFD" hidden="1">{#N/A,#N/A,FALSE,"Plan1";#N/A,#N/A,FALSE,"Plan2"}</definedName>
    <definedName name="kk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kk" hidden="1">{#N/A,#N/A,FALSE,"Plan1";#N/A,#N/A,FALSE,"Plan2"}</definedName>
    <definedName name="kkkk" hidden="1">#REF!</definedName>
    <definedName name="kkkkk" hidden="1">{#N/A,#N/A,FALSE,"Plan1";#N/A,#N/A,FALSE,"Plan2"}</definedName>
    <definedName name="kkkkkk" hidden="1">{#N/A,#N/A,FALSE,"Plan1";#N/A,#N/A,FALSE,"Plan2"}</definedName>
    <definedName name="kkkkkkkkk" hidden="1">#REF!</definedName>
    <definedName name="kksaklçer" hidden="1">{#N/A,#N/A,FALSE,"Plan1";#N/A,#N/A,FALSE,"Plan2"}</definedName>
    <definedName name="kksarde" hidden="1">{#N/A,#N/A,FALSE,"Plan1";#N/A,#N/A,FALSE,"Plan2"}</definedName>
    <definedName name="klaskldjsw" hidden="1">{#N/A,#N/A,FALSE,"Plan1";#N/A,#N/A,FALSE,"Plan2"}</definedName>
    <definedName name="klçkop" hidden="1">{#N/A,#N/A,FALSE,"Plan1";#N/A,#N/A,FALSE,"Plan2"}</definedName>
    <definedName name="KLDFNTRDT" hidden="1">{#N/A,#N/A,FALSE,"Plan1";#N/A,#N/A,FALSE,"Plan2"}</definedName>
    <definedName name="klhjsdklhdf" hidden="1">{#N/A,#N/A,FALSE,"Plan1";#N/A,#N/A,FALSE,"Plan2"}</definedName>
    <definedName name="KLHSKLRHWE" hidden="1">{#N/A,#N/A,FALSE,"Plan1";#N/A,#N/A,FALSE,"Plan2"}</definedName>
    <definedName name="KLJASKJD" hidden="1">{#N/A,#N/A,FALSE,"Plan1";#N/A,#N/A,FALSE,"Plan2"}</definedName>
    <definedName name="KLJDXLG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ljflgjrf" hidden="1">{#N/A,#N/A,FALSE,"Plan1";#N/A,#N/A,FALSE,"Plan2"}</definedName>
    <definedName name="kljgfdfr" hidden="1">{#N/A,#N/A,FALSE,"Plan1";#N/A,#N/A,FALSE,"Plan2"}</definedName>
    <definedName name="kljgfjrt" hidden="1">{#N/A,#N/A,FALSE,"Plan1";#N/A,#N/A,FALSE,"Plan2"}</definedName>
    <definedName name="kljlkdfj" hidden="1">{#N/A,#N/A,FALSE,"Plan1";#N/A,#N/A,FALSE,"Plan2"}</definedName>
    <definedName name="kljsakjfr" hidden="1">{#N/A,#N/A,FALSE,"Plan1";#N/A,#N/A,FALSE,"Plan2"}</definedName>
    <definedName name="kljsdje" hidden="1">{#N/A,#N/A,FALSE,"Plan1";#N/A,#N/A,FALSE,"Plan2"}</definedName>
    <definedName name="kljsfwe" hidden="1">{#N/A,#N/A,FALSE,"Plan1";#N/A,#N/A,FALSE,"Plan2"}</definedName>
    <definedName name="KLKKLKÇJÇ" hidden="1">{#N/A,#N/A,FALSE,"Plan1";#N/A,#N/A,FALSE,"Plan2"}</definedName>
    <definedName name="KLSDFT" hidden="1">{#N/A,#N/A,FALSE,"Plan1";#N/A,#N/A,FALSE,"Plan2"}</definedName>
    <definedName name="KLSDHSJKHF" hidden="1">{#N/A,#N/A,FALSE,"Plan1";#N/A,#N/A,FALSE,"Plan2"}</definedName>
    <definedName name="klsdkre" hidden="1">{#N/A,#N/A,FALSE,"Plan1";#N/A,#N/A,FALSE,"Plan2"}</definedName>
    <definedName name="KLSIDJE" hidden="1">{#N/A,#N/A,FALSE,"Plan1";#N/A,#N/A,FALSE,"Plan2"}</definedName>
    <definedName name="klsjarsf" hidden="1">{#N/A,#N/A,FALSE,"Plan1";#N/A,#N/A,FALSE,"Plan2"}</definedName>
    <definedName name="klxhjfdkhser" hidden="1">{#N/A,#N/A,FALSE,"Plan1";#N/A,#N/A,FALSE,"Plan2"}</definedName>
    <definedName name="kopipnsdfne" hidden="1">{#N/A,#N/A,FALSE,"Plan1";#N/A,#N/A,FALSE,"Plan2"}</definedName>
    <definedName name="KSDLÇKSÇ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KSDLDF" hidden="1">{#N/A,#N/A,FALSE,"Plan1";#N/A,#N/A,FALSE,"Plan2"}</definedName>
    <definedName name="ksdlkfsçzd" hidden="1">{#N/A,#N/A,FALSE,"Plan1";#N/A,#N/A,FALSE,"Plan2"}</definedName>
    <definedName name="ksdoçierfe" hidden="1">{#N/A,#N/A,FALSE,"Plan1";#N/A,#N/A,FALSE,"Plan2"}</definedName>
    <definedName name="ksdtrdrkf" hidden="1">{#N/A,#N/A,FALSE,"Plan1";#N/A,#N/A,FALSE,"Plan2"}</definedName>
    <definedName name="KSFÇJDFJL" hidden="1">{#N/A,#N/A,FALSE,"Plan1";#N/A,#N/A,FALSE,"Plan2"}</definedName>
    <definedName name="KSLAL" hidden="1">{"MELHORAMENTO GENÉTICO",#N/A,FALSE,"Obras"}</definedName>
    <definedName name="KSRKOE" hidden="1">{#N/A,#N/A,FALSE,"Plan1";#N/A,#N/A,FALSE,"Plan2"}</definedName>
    <definedName name="KSWKE" hidden="1">{#N/A,#N/A,FALSE,"Plan1";#N/A,#N/A,FALSE,"Plan2"}</definedName>
    <definedName name="kysdusf" hidden="1">{#N/A,#N/A,FALSE,"Plan1";#N/A,#N/A,FALSE,"Plan2"}</definedName>
    <definedName name="kzslçdkçle" hidden="1">{#N/A,#N/A,FALSE,"Plan1";#N/A,#N/A,FALSE,"Plan2"}</definedName>
    <definedName name="LAEKWRK" hidden="1">{#N/A,#N/A,FALSE,"Plan1";#N/A,#N/A,FALSE,"Plan2"}</definedName>
    <definedName name="lajfçldj" hidden="1">{"'RR'!$A$2:$E$81"}</definedName>
    <definedName name="lajfçljad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AKDEWRF" hidden="1">{#N/A,#N/A,FALSE,"Plan1";#N/A,#N/A,FALSE,"Plan2"}</definedName>
    <definedName name="lala" hidden="1">{"'RR'!$A$2:$E$81"}</definedName>
    <definedName name="lanfçlasjd" hidden="1">{"'RR'!$A$2:$E$81"}</definedName>
    <definedName name="LASÇDSRLF" hidden="1">{#N/A,#N/A,FALSE,"Plan1";#N/A,#N/A,FALSE,"Plan2"}</definedName>
    <definedName name="LASDAKWE" hidden="1">25</definedName>
    <definedName name="lasrlswer" hidden="1">{#N/A,#N/A,FALSE,"Plan1";#N/A,#N/A,FALSE,"Plan2"}</definedName>
    <definedName name="lbla1" hidden="1">#REF!</definedName>
    <definedName name="lbla10" hidden="1">#REF!</definedName>
    <definedName name="lbla11" hidden="1">#REF!</definedName>
    <definedName name="lbla12" hidden="1">#REF!</definedName>
    <definedName name="lbla13" hidden="1">#REF!</definedName>
    <definedName name="lbla14" hidden="1">#REF!</definedName>
    <definedName name="lbla15" hidden="1">#REF!</definedName>
    <definedName name="lbla16" hidden="1">#REF!</definedName>
    <definedName name="lbla17" hidden="1">#REF!</definedName>
    <definedName name="lbla18" hidden="1">#REF!</definedName>
    <definedName name="lbla19" hidden="1">#REF!</definedName>
    <definedName name="lbla2" hidden="1">#REF!</definedName>
    <definedName name="lbla20" hidden="1">#REF!</definedName>
    <definedName name="lbla21" hidden="1">#REF!</definedName>
    <definedName name="lbla22" hidden="1">#REF!</definedName>
    <definedName name="lbla23" hidden="1">#REF!</definedName>
    <definedName name="lbla24" hidden="1">#REF!</definedName>
    <definedName name="lbla25" hidden="1">#REF!</definedName>
    <definedName name="lbla27" hidden="1">#REF!</definedName>
    <definedName name="lbla28" hidden="1">#REF!</definedName>
    <definedName name="lçadple4r" hidden="1">{#N/A,#N/A,FALSE,"Plan1";#N/A,#N/A,FALSE,"Plan2"}</definedName>
    <definedName name="lçasser" hidden="1">{#N/A,#N/A,FALSE,"Plan1";#N/A,#N/A,FALSE,"Plan2"}</definedName>
    <definedName name="lcdgjtklfrn" hidden="1">{#N/A,#N/A,FALSE,"Plan1";#N/A,#N/A,FALSE,"Plan2"}</definedName>
    <definedName name="lçfklsdkçaer" hidden="1">{#N/A,#N/A,FALSE,"Plan1";#N/A,#N/A,FALSE,"Plan2"}</definedName>
    <definedName name="lçjkgf" hidden="1">{#N/A,#N/A,FALSE,"Plan1";#N/A,#N/A,FALSE,"Plan2"}</definedName>
    <definedName name="LÇJSLDFJ" hidden="1">{#N/A,#N/A,FALSE,"Plan1";#N/A,#N/A,FALSE,"Plan2"}</definedName>
    <definedName name="LÇKÇSDRLK" hidden="1">{#N/A,#N/A,FALSE,"Plan1";#N/A,#N/A,FALSE,"Plan2"}</definedName>
    <definedName name="lçkdfkdstkre" hidden="1">25</definedName>
    <definedName name="lçkl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çlfklçdglfdgt" hidden="1">{#N/A,#N/A,FALSE,"Plan1";#N/A,#N/A,FALSE,"Plan2"}</definedName>
    <definedName name="lçslrr4r" hidden="1">{#N/A,#N/A,FALSE,"Plan1";#N/A,#N/A,FALSE,"Plan2"}</definedName>
    <definedName name="ldfjgtilrf" hidden="1">{#N/A,#N/A,FALSE,"Plan1";#N/A,#N/A,FALSE,"Plan2"}</definedName>
    <definedName name="ldk" hidden="1">{#N/A,#N/A,FALSE,"Plan1";#N/A,#N/A,FALSE,"Plan2"}</definedName>
    <definedName name="ldkgkdfjgkh" hidden="1">{#N/A,#N/A,FALSE,"Plan1";#N/A,#N/A,FALSE,"Plan2"}</definedName>
    <definedName name="Leg" hidden="1">#REF!</definedName>
    <definedName name="lfjdjrt" hidden="1">{#N/A,#N/A,FALSE,"Plan1";#N/A,#N/A,FALSE,"Plan2"}</definedName>
    <definedName name="lidfjgklruf" hidden="1">{#N/A,#N/A,FALSE,"Plan1";#N/A,#N/A,FALSE,"Plan2"}</definedName>
    <definedName name="limcount" hidden="1">1</definedName>
    <definedName name="Lista_StatusRisco" hidden="1">#REF!</definedName>
    <definedName name="ljafçdj" hidden="1">{"'RR'!$A$2:$E$81"}</definedName>
    <definedName name="ljçaçfljdsf" hidden="1">{"'RR'!$A$2:$E$81"}</definedName>
    <definedName name="ljdfkgyt" hidden="1">{#N/A,#N/A,FALSE,"Plan1";#N/A,#N/A,FALSE,"Plan2"}</definedName>
    <definedName name="LJDFLJRL" hidden="1">{#N/A,#N/A,FALSE,"Plan1";#N/A,#N/A,FALSE,"Plan2"}</definedName>
    <definedName name="ljsdfrd" hidden="1">{#N/A,#N/A,FALSE,"Plan1";#N/A,#N/A,FALSE,"Plan2"}</definedName>
    <definedName name="LK" hidden="1">{#N/A,#N/A,TRUE,"Quinzena 01 à 15-04-98 "}</definedName>
    <definedName name="lkasdkeo" hidden="1">{#N/A,#N/A,FALSE,"Plan1";#N/A,#N/A,FALSE,"Plan2"}</definedName>
    <definedName name="lkdeas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kdzxfsdrf" hidden="1">{#N/A,#N/A,FALSE,"Plan1";#N/A,#N/A,FALSE,"Plan2"}</definedName>
    <definedName name="lkfdkçtktr" hidden="1">{#N/A,#N/A,FALSE,"Plan1";#N/A,#N/A,FALSE,"Plan2"}</definedName>
    <definedName name="lkjr4" hidden="1">17</definedName>
    <definedName name="LKSSDKÇ\E" hidden="1">{#N/A,#N/A,FALSE,"Plan1";#N/A,#N/A,FALSE,"Plan2"}</definedName>
    <definedName name="lktlyklt" hidden="1">{#N/A,#N/A,FALSE,"Plan1";#N/A,#N/A,FALSE,"Plan2"}</definedName>
    <definedName name="LKTTYT" hidden="1">{#N/A,#N/A,FALSE,"Plan1";#N/A,#N/A,FALSE,"Plan2"}</definedName>
    <definedName name="llgg" hidden="1">{#N/A,#N/A,FALSE,"Plan1";#N/A,#N/A,FALSE,"Plan2"}</definedName>
    <definedName name="LLL" hidden="1">{#N/A,#N/A,FALSE,"Plan1";#N/A,#N/A,FALSE,"Plan2"}</definedName>
    <definedName name="lo" hidden="1">{#N/A,#N/A,FALSE,"CM BAR";#N/A,#N/A,FALSE,"SUBSOLO";#N/A,#N/A,FALSE,"TERREO";#N/A,#N/A,FALSE,"TIPO";#N/A,#N/A,FALSE,"DUP  INF";#N/A,#N/A,FALSE,"DUP SUP"}</definedName>
    <definedName name="lo_1" hidden="1">{#N/A,#N/A,FALSE,"CM BAR";#N/A,#N/A,FALSE,"SUBSOLO";#N/A,#N/A,FALSE,"TERREO";#N/A,#N/A,FALSE,"TIPO";#N/A,#N/A,FALSE,"DUP  INF";#N/A,#N/A,FALSE,"DUP SUP"}</definedName>
    <definedName name="LSDFKLDKFTR" hidden="1">{#N/A,#N/A,FALSE,"Plan1";#N/A,#N/A,FALSE,"Plan2"}</definedName>
    <definedName name="lsdjse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lsdkljfkg" hidden="1">{#N/A,#N/A,FALSE,"Plan1";#N/A,#N/A,FALSE,"Plan2"}</definedName>
    <definedName name="lsdsder" hidden="1">{#N/A,#N/A,FALSE,"Plan1";#N/A,#N/A,FALSE,"Plan2"}</definedName>
    <definedName name="ltj6ljyhdjhngças" hidden="1">{#N/A,#N/A,FALSE,"Plan1";#N/A,#N/A,FALSE,"Plan2"}</definedName>
    <definedName name="ma" hidden="1">{"MATRIZES",#N/A,FALSE,"Obras"}</definedName>
    <definedName name="Macedo" hidden="1">{"AVÓS",#N/A,FALSE,"Obras"}</definedName>
    <definedName name="Manutenção" hidden="1">{#N/A,#N/A,FALSE,"CONSOL. 5";#N/A,#N/A,FALSE,"CONSOL. ACUM. 6";#N/A,#N/A,FALSE,"CAP. EMPREG. 7";#N/A,#N/A,FALSE,"ORIGENS E APLICAÇÕES 9"}</definedName>
    <definedName name="márcio" hidden="1">{"'Total'!$A$1","'Total'!$A$3"}</definedName>
    <definedName name="material" hidden="1">{#N/A,#N/A,FALSE,"LEVFER V2 P";#N/A,#N/A,FALSE,"LEVFER V2 P10%"}</definedName>
    <definedName name="Matrizes" hidden="1">{"MATRIZES",#N/A,FALSE,"Obras"}</definedName>
    <definedName name="mdfgtr" hidden="1">{#N/A,#N/A,FALSE,"Plan1";#N/A,#N/A,FALSE,"Plan2"}</definedName>
    <definedName name="MDSÇLFJKJSD" hidden="1">{#N/A,#N/A,FALSE,"Plan1";#N/A,#N/A,FALSE,"Plan2"}</definedName>
    <definedName name="medi_2005" hidden="1">{#N/A,#N/A,FALSE,"Tabl. G1";#N/A,#N/A,FALSE,"Tabl. G2"}</definedName>
    <definedName name="MejorMayor" hidden="1">{#N/A,#N/A,FALSE,"O&amp;I Worksheet"}</definedName>
    <definedName name="mh" hidden="1">{"MULTIPLICAÇÃO",#N/A,FALSE,"Obras"}</definedName>
    <definedName name="MID" hidden="1">{"MULTIPLICAÇÃO",#N/A,FALSE,"Obras"}</definedName>
    <definedName name="mj" hidden="1">{"MELHORAMENTO GENÉTICO",#N/A,FALSE,"Obras"}</definedName>
    <definedName name="mkmk" hidden="1">#REF!</definedName>
    <definedName name="MLMÇLKJKI" hidden="1">{#N/A,#N/A,FALSE,"Plan1";#N/A,#N/A,FALSE,"Plan2"}</definedName>
    <definedName name="mmm" hidden="1">{#N/A,#N/A,FALSE,"Tabl. A1";#N/A,#N/A,FALSE,"Tabl. A1 b";#N/A,#N/A,FALSE,"Tabl. A2";#N/A,#N/A,FALSE,"Tabl. A2-1";#N/A,#N/A,FALSE,"Tabl. A2-2"}</definedName>
    <definedName name="mmmmm" hidden="1">{"tabela",#N/A,FALSE,"Tabela";"decoração",#N/A,FALSE,"Decor.";"Informações",#N/A,FALSE,"Inform."}</definedName>
    <definedName name="mmmmmmm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NBXFKGS" hidden="1">{#N/A,#N/A,FALSE,"Plan1";#N/A,#N/A,FALSE,"Plan2"}</definedName>
    <definedName name="mncvbgcvmc" hidden="1">{#N/A,#N/A,FALSE,"Plan1";#N/A,#N/A,FALSE,"Plan2"}</definedName>
    <definedName name="mnhdshfgfhd" hidden="1">{#N/A,#N/A,FALSE,"Plan1";#N/A,#N/A,FALSE,"Plan2"}</definedName>
    <definedName name="modelo" hidden="1">{#N/A,#N/A,FALSE,"CM BAR";#N/A,#N/A,FALSE,"SUBSOLO";#N/A,#N/A,FALSE,"TERREO";#N/A,#N/A,FALSE,"TIPO";#N/A,#N/A,FALSE,"DUP  INF";#N/A,#N/A,FALSE,"DUP SUP"}</definedName>
    <definedName name="modelo_1" hidden="1">{#N/A,#N/A,FALSE,"CM BAR";#N/A,#N/A,FALSE,"SUBSOLO";#N/A,#N/A,FALSE,"TERREO";#N/A,#N/A,FALSE,"TIPO";#N/A,#N/A,FALSE,"DUP  INF";#N/A,#N/A,FALSE,"DUP SUP"}</definedName>
    <definedName name="Modelo1" hidden="1">{#N/A,#N/A,FALSE,"cdi";#N/A,#N/A,FALSE,"debent";#N/A,#N/A,FALSE,"fdos";#N/A,#N/A,FALSE,"resumo"}</definedName>
    <definedName name="Modelo1a" hidden="1">{#N/A,#N/A,FALSE,"cdi";#N/A,#N/A,FALSE,"debent";#N/A,#N/A,FALSE,"fdos";#N/A,#N/A,FALSE,"resumo"}</definedName>
    <definedName name="Modelo2" hidden="1">{#N/A,#N/A,FALSE,"corret.gmotors";#N/A,#N/A,FALSE,"front.gv";#N/A,#N/A,FALSE,"correto.sandi";#N/A,#N/A,FALSE,"agrorio.rod.agric";#N/A,#N/A,FALSE,"promo.postop";#N/A,#N/A,FALSE,"rodocred.sandi";#N/A,#N/A,FALSE,"correto.front";#N/A,#N/A,FALSE,"correto.j.piratini";#N/A,#N/A,FALSE,"riocamp.dm";#N/A,#N/A,FALSE,"campos.daihatsu ";#N/A,#N/A,FALSE,"cuiabá.daihatsu ";#N/A,#N/A,FALSE,"cirasa.daihatsu ";#N/A,#N/A,FALSE,"front.daihatsu";#N/A,#N/A,FALSE,"g.motors.daihatsu ";#N/A,#N/A,FALSE,"belem.daihatsu ";#N/A,#N/A,FALSE,"rioverm.daihatsu";#N/A,#N/A,FALSE,"rodocred.g.motors";#N/A,#N/A,FALSE,"rondo.sandi";#N/A,#N/A,FALSE,"promo.rodoren.";#N/A,#N/A,FALSE,"link.promo";#N/A,#N/A,FALSE,"verd.com.verd.sa";#N/A,#N/A,FALSE,"frigo.ruy";#N/A,#N/A,FALSE,"correto.daihatsu";#N/A,#N/A,FALSE,"gv.belem";#N/A,#N/A,FALSE,"front.dm";#N/A,#N/A,FALSE,"rond.corret";#N/A,#N/A,FALSE,"rioverm.corret";#N/A,#N/A,FALSE,"corret.cuiabá";#N/A,#N/A,FALSE,"agro.fazbacuri";#N/A,#N/A,FALSE,"corret.dm";#N/A,#N/A,FALSE,"verdade.dm";#N/A,#N/A,FALSE,"rioverm.dm";#N/A,#N/A,FALSE,"rond.dm";#N/A,#N/A,FALSE,"cuiabá.dm";#N/A,#N/A,FALSE,"verdcom.dm";#N/A,#N/A,FALSE,"gv.gmotors";#N/A,#N/A,FALSE,"lavínia.dm";#N/A,#N/A,FALSE,"gv.sandíesel";#N/A,#N/A,FALSE,"corret.wvjr";#N/A,#N/A,FALSE,"daihatsu.factoring";#N/A,#N/A,FALSE,"sadive.dm";#N/A,#N/A,FALSE,"corret.cuiabá";#N/A,#N/A,FALSE,"corret.hsf";#N/A,#N/A,FALSE,"cirasa.gminas";#N/A,#N/A,FALSE,"fazbac.rodagric"}</definedName>
    <definedName name="motor" hidden="1">{"MULTIPLICAÇÃO",#N/A,FALSE,"Obras"}</definedName>
    <definedName name="MOTotal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mrn" hidden="1">{#N/A,#N/A,FALSE,"PAG16";#N/A,#N/A,FALSE,"PAG15";#N/A,#N/A,FALSE,"PAG14";#N/A,#N/A,FALSE,"PAG13";#N/A,#N/A,FALSE,"PAG12";#N/A,#N/A,FALSE,"PAG11";#N/A,#N/A,FALSE,"PAG10";#N/A,#N/A,FALSE,"PAG09";#N/A,#N/A,FALSE,"PAG08";#N/A,#N/A,FALSE,"PAG07";#N/A,#N/A,FALSE,"PAG06";#N/A,#N/A,FALSE,"PAG05";#N/A,#N/A,FALSE,"PAG04";#N/A,#N/A,FALSE,"PAG03";#N/A,#N/A,FALSE,"PAG02";#N/A,#N/A,FALSE,"PAG01";#N/A,#N/A,FALSE,"Índice";#N/A,#N/A,FALSE,"CAPA"}</definedName>
    <definedName name="MSDFJKDT" hidden="1">25</definedName>
    <definedName name="MSDRFSWER" hidden="1">{"Econ Consolidado",#N/A,FALSE,"Econ Consol";"Fluxo de Caixa",#N/A,FALSE,"Fluxo Caixa";"Investimentos",#N/A,FALSE,"Investimentos"}</definedName>
    <definedName name="mzshdjshjs" hidden="1">{#N/A,#N/A,FALSE,"Plan1";#N/A,#N/A,FALSE,"Plan2"}</definedName>
    <definedName name="n" hidden="1">{0,0,0,0;0,0,0,TRUE;0,0,0,0;0,0,0,0;0,0,0,0}</definedName>
    <definedName name="name1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ncdgrdhrtg" hidden="1">{#N/A,#N/A,FALSE,"Plan1";#N/A,#N/A,FALSE,"Plan2"}</definedName>
    <definedName name="nchngdfhgdh" hidden="1">{#N/A,#N/A,FALSE,"Plan1";#N/A,#N/A,FALSE,"Plan2"}</definedName>
    <definedName name="NCJFKNGJHF" hidden="1">{#N/A,#N/A,FALSE,"Plan1";#N/A,#N/A,FALSE,"Plan2"}</definedName>
    <definedName name="ndcxhgdhf" hidden="1">{#N/A,#N/A,FALSE,"Plan1";#N/A,#N/A,FALSE,"Plan2"}</definedName>
    <definedName name="ndfjnjkrhdgt" hidden="1">{#N/A,#N/A,FALSE,"Plan1";#N/A,#N/A,FALSE,"Plan2"}</definedName>
    <definedName name="ndfkghkjthfyst" hidden="1">{#N/A,#N/A,FALSE,"Plan1";#N/A,#N/A,FALSE,"Plan2"}</definedName>
    <definedName name="NDJGKFKGHUFG" hidden="1">{#N/A,#N/A,FALSE,"Plan1";#N/A,#N/A,FALSE,"Plan2"}</definedName>
    <definedName name="newname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newname2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nfgjkhvhfghnf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nfkhdjkthde" hidden="1">{#N/A,#N/A,FALSE,"Plan1";#N/A,#N/A,FALSE,"Plan2"}</definedName>
    <definedName name="NHJHFDSHF" hidden="1">{#N/A,#N/A,FALSE,"Plan1";#N/A,#N/A,FALSE,"Plan2"}</definedName>
    <definedName name="NJSDFHERTG" hidden="1">{#N/A,#N/A,FALSE,"Plan1";#N/A,#N/A,FALSE,"Plan2"}</definedName>
    <definedName name="nkfnsskdn" hidden="1">{#N/A,#N/A,FALSE,"Plan1";#N/A,#N/A,FALSE,"Plan2"}</definedName>
    <definedName name="nljsdfljfdsfr" hidden="1">{#N/A,#N/A,FALSE,"Plan1";#N/A,#N/A,FALSE,"Plan2"}</definedName>
    <definedName name="nmjdfhxj" hidden="1">{#N/A,#N/A,FALSE,"Plan1";#N/A,#N/A,FALSE,"Plan2"}</definedName>
    <definedName name="nn" hidden="1">{#N/A,#N/A,FALSE,"Sheet1"}</definedName>
    <definedName name="nnn" hidden="1">{#N/A,#N/A,FALSE,"Tabl. FB300";#N/A,#N/A,FALSE,"Tabl. FB350";#N/A,#N/A,FALSE,"Tabl. FB400";#N/A,#N/A,FALSE,"Tabl. FB500";#N/A,#N/A,FALSE,"Tabl. FS090"}</definedName>
    <definedName name="NNNNNNNNNNNNNNN" hidden="1">{#N/A,#N/A,FALSE,"Plan1";#N/A,#N/A,FALSE,"Plan2"}</definedName>
    <definedName name="nnnnnnnnnnnnnnnnnnnn" hidden="1">{#N/A,#N/A,FALSE,"Plan1";#N/A,#N/A,FALSE,"Plan2"}</definedName>
    <definedName name="Nov_Dec_2003_MRF" hidden="1">{#N/A,#N/A,FALSE,"Sheet1"}</definedName>
    <definedName name="nova" hidden="1">{#N/A,#N/A,FALSE,"Tabl. D1";#N/A,#N/A,FALSE,"Tabl. D1 b";#N/A,#N/A,FALSE,"Tabl. D2";#N/A,#N/A,FALSE,"Tabl. D2 b";#N/A,#N/A,FALSE,"Tabl. D3";#N/A,#N/A,FALSE,"Tabl. D4";#N/A,#N/A,FALSE,"Tabl. D5"}</definedName>
    <definedName name="NOVO" hidden="1">{#N/A,#N/A,FALSE,"BOQCIC";#N/A,#N/A,FALSE,"3Ds";#N/A,#N/A,FALSE,"COST DETAIL"}</definedName>
    <definedName name="nsdkfndgfdnatf" hidden="1">{#N/A,#N/A,FALSE,"Plan1";#N/A,#N/A,FALSE,"Plan2"}</definedName>
    <definedName name="nsfljdiljrf" hidden="1">{#N/A,#N/A,FALSE,"Plan1";#N/A,#N/A,FALSE,"Plan2"}</definedName>
    <definedName name="nt" hidden="1">{"MELHORAMENTO GENÉTICO",#N/A,FALSE,"Obras"}</definedName>
    <definedName name="nu" hidden="1">{"AVÓS",#N/A,FALSE,"Obras"}</definedName>
    <definedName name="nzxcnnjkd" hidden="1">{#N/A,#N/A,FALSE,"Plan1";#N/A,#N/A,FALSE,"Plan2"}</definedName>
    <definedName name="obras" hidden="1">{"MULTIPLICAÇÃO",#N/A,FALSE,"Obras"}</definedName>
    <definedName name="OBRAS_FAB_RAC" hidden="1">{"MULTIPLICAÇÃO",#N/A,FALSE,"Obras"}</definedName>
    <definedName name="OBRAS_FAB_RAC_UDIA" hidden="1">{"MULTIPLICAÇÃO",#N/A,FALSE,"Obras"}</definedName>
    <definedName name="odflgj" hidden="1">25</definedName>
    <definedName name="odfuudor" hidden="1">{#N/A,#N/A,FALSE,"Plan1";#N/A,#N/A,FALSE,"Plan2"}</definedName>
    <definedName name="oiditrot" hidden="1">{#N/A,#N/A,FALSE,"Plan1";#N/A,#N/A,FALSE,"Plan2"}</definedName>
    <definedName name="oio" hidden="1">{#N/A,#N/A,FALSE,"Plan1";#N/A,#N/A,FALSE,"Plan2"}</definedName>
    <definedName name="OJÇLJ" hidden="1">{#N/A,#N/A,FALSE,"Plan1";#N/A,#N/A,FALSE,"Plan2"}</definedName>
    <definedName name="ojkdfit" hidden="1">{#N/A,#N/A,FALSE,"Plan1";#N/A,#N/A,FALSE,"Plan2"}</definedName>
    <definedName name="ooo" hidden="1">{#N/A,#N/A,FALSE,"Plan1";#N/A,#N/A,FALSE,"Plan2"}</definedName>
    <definedName name="OPASEDWED" hidden="1">{"Econ Consolidado",#N/A,FALSE,"Econ Consol";"Fluxo de Caixa",#N/A,FALSE,"Fluxo Caixa";"Investimentos",#N/A,FALSE,"Investimentos"}</definedName>
    <definedName name="opiwre" hidden="1">{#N/A,#N/A,FALSE,"Plan1";#N/A,#N/A,FALSE,"Plan2"}</definedName>
    <definedName name="orçamento2" hidden="1">{#N/A,#N/A,FALSE,"C.Direto";#N/A,#N/A,FALSE,"Evolução";#N/A,#N/A,FALSE,"C.Direto Prod";#N/A,#N/A,FALSE,"C.Indireto";#N/A,#N/A,FALSE,"Mobra";#N/A,#N/A,FALSE,"Orç.Inv.";#N/A,#N/A,FALSE,"Equiv. US$";#N/A,#N/A,FALSE,"NewFin";#N/A,#N/A,FALSE,"Ev.Receita";#N/A,#N/A,FALSE,"Ev.Venda"}</definedName>
    <definedName name="otodgkrjglsrd" hidden="1">{#N/A,#N/A,FALSE,"Plan1";#N/A,#N/A,FALSE,"Plan2"}</definedName>
    <definedName name="OUERWRSR" hidden="1">{#N/A,#N/A,FALSE,"Plan1";#N/A,#N/A,FALSE,"Plan2"}</definedName>
    <definedName name="p" hidden="1">#REF!</definedName>
    <definedName name="Página5" hidden="1">{#N/A,#N/A,FALSE,"O&amp;I Worksheet"}</definedName>
    <definedName name="PAR_PSW" hidden="1">804</definedName>
    <definedName name="Pasta" hidden="1">{#N/A,#N/A,FALSE,"CONSOL. 5";#N/A,#N/A,FALSE,"CONSOL. ACUM. 6";#N/A,#N/A,FALSE,"CAP. EMPREG. 7";#N/A,#N/A,FALSE,"ORIGENS E APLICAÇÕES 9"}</definedName>
    <definedName name="pd." hidden="1">{"MULTIPLICAÇÃO",#N/A,FALSE,"Obras"}</definedName>
    <definedName name="pd.." hidden="1">{"MATRIZES",#N/A,FALSE,"Obras"}</definedName>
    <definedName name="pd..." hidden="1">{"MULTIPLICAÇÃO",#N/A,FALSE,"Obras"}</definedName>
    <definedName name="Pdca" hidden="1">{"MULTIPLICAÇÃO",#N/A,FALSE,"Obras"}</definedName>
    <definedName name="Pdca." hidden="1">{"MULTIPLICAÇÃO",#N/A,FALSE,"Obras"}</definedName>
    <definedName name="Pdca.." hidden="1">{"APOIO",#N/A,FALSE,"Obras"}</definedName>
    <definedName name="pdca...." hidden="1">{"MULTIPLICAÇÃO",#N/A,FALSE,"Obras"}</definedName>
    <definedName name="PDCA1" hidden="1">{"MATRIZES",#N/A,FALSE,"Obras"}</definedName>
    <definedName name="Pendenci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LACAS" hidden="1">{#N/A,#N/A,TRUE,"Quinzena 01 à 15-04-98 "}</definedName>
    <definedName name="Placas_Areas" hidden="1">{#N/A,#N/A,TRUE,"Quinzena 01 à 15-04-98 "}</definedName>
    <definedName name="plan" hidden="1">#REF!</definedName>
    <definedName name="plan2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ilha" hidden="1">{#N/A,#N/A,FALSE,"SS 1";#N/A,#N/A,FALSE,"SS 2";#N/A,#N/A,FALSE,"TER 1 (1)";#N/A,#N/A,FALSE,"TER 1 (2)";#N/A,#N/A,FALSE,"TER 2";#N/A,#N/A,FALSE,"TIPO";#N/A,#N/A,FALSE,"CM  BAR"}</definedName>
    <definedName name="Plante" hidden="1">{#N/A,#N/A,FALSE,"Tabl. G1";#N/A,#N/A,FALSE,"Tabl. G2"}</definedName>
    <definedName name="plasçdeaw" hidden="1">{#N/A,#N/A,FALSE,"Plan1";#N/A,#N/A,FALSE,"Plan2"}</definedName>
    <definedName name="plaslrswe" hidden="1">{#N/A,#N/A,FALSE,"Plan1";#N/A,#N/A,FALSE,"Plan2"}</definedName>
    <definedName name="plsearpef" hidden="1">{#N/A,#N/A,FALSE,"Plan1";#N/A,#N/A,FALSE,"Plan2"}</definedName>
    <definedName name="pluie" hidden="1">{#N/A,#N/A,FALSE,"Tabl. H1";#N/A,#N/A,FALSE,"Tabl. H2"}</definedName>
    <definedName name="pop" hidden="1">{#N/A,#N/A,FALSE,"Tabl. G1";#N/A,#N/A,FALSE,"Tabl. G2"}</definedName>
    <definedName name="ppp" hidden="1">{#N/A,#N/A,FALSE,"PAG16";#N/A,#N/A,FALSE,"PAG15";#N/A,#N/A,FALSE,"PAG14";#N/A,#N/A,FALSE,"PAG13";#N/A,#N/A,FALSE,"PAG12";#N/A,#N/A,FALSE,"PAG11";#N/A,#N/A,FALSE,"PAG10";#N/A,#N/A,FALSE,"PAG09";#N/A,#N/A,FALSE,"PAG08";#N/A,#N/A,FALSE,"PAG07";#N/A,#N/A,FALSE,"PAG06";#N/A,#N/A,FALSE,"PAG05";#N/A,#N/A,FALSE,"PAG04";#N/A,#N/A,FALSE,"PAG03";#N/A,#N/A,FALSE,"PAG02";#N/A,#N/A,FALSE,"PAG01";#N/A,#N/A,FALSE,"Índice";#N/A,#N/A,FALSE,"CAPA"}</definedName>
    <definedName name="pppp" hidden="1">{"'Total'!$A$1","'Total'!$A$3"}</definedName>
    <definedName name="PPPPP" hidden="1">{"AVÓS",#N/A,FALSE,"Obras"}</definedName>
    <definedName name="Priorização" hidden="1">{"'RR'!$A$2:$E$81"}</definedName>
    <definedName name="programa">#REF!</definedName>
    <definedName name="Proj" hidden="1">{"MATRIZES",#N/A,FALSE,"Obras"}</definedName>
    <definedName name="Projeto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ptirigyiotut" hidden="1">{#N/A,#N/A,FALSE,"Plan1";#N/A,#N/A,FALSE,"Plan2"}</definedName>
    <definedName name="PWER3" hidden="1">{#N/A,#N/A,FALSE,"Plan1";#N/A,#N/A,FALSE,"Plan2"}</definedName>
    <definedName name="q" hidden="1">#REF!</definedName>
    <definedName name="QQ" hidden="1">{"AVÓS",#N/A,FALSE,"Obras"}</definedName>
    <definedName name="qqqq" hidden="1">{#N/A,#N/A,FALSE,"SS 1";#N/A,#N/A,FALSE,"SS 2";#N/A,#N/A,FALSE,"TER 1 (1)";#N/A,#N/A,FALSE,"TER 1 (2)";#N/A,#N/A,FALSE,"TER 2";#N/A,#N/A,FALSE,"TIPO";#N/A,#N/A,FALSE,"CM  BAR"}</definedName>
    <definedName name="QQQQQQQQQQQQQQQQQQQQQQQQQQQQQQQQQQQQQQQQQQQQ" hidden="1">{"MELHORAMENTO GENÉTICO",#N/A,FALSE,"Obras"}</definedName>
    <definedName name="QSQWSE" hidden="1">{#N/A,#N/A,FALSE,"Plan1";#N/A,#N/A,FALSE,"Plan2"}</definedName>
    <definedName name="QUADRO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QW" hidden="1">{#N/A,#N/A,TRUE,"K2 e MEIA";#N/A,#N/A,TRUE,"K3";#N/A,#N/A,TRUE,"K4";#N/A,#N/A,TRUE,"PERFIL U";#N/A,#N/A,TRUE,"BCHA"}</definedName>
    <definedName name="Raimundo" hidden="1">{"APOIO",#N/A,FALSE,"Obras"}</definedName>
    <definedName name="ray" hidden="1">#REF!</definedName>
    <definedName name="read" hidden="1">{"celkový rozpočet - detail",#N/A,FALSE,"Aktualizace č. 1"}</definedName>
    <definedName name="rebocco" hidden="1">{"AVÓS",#N/A,FALSE,"Obras"}</definedName>
    <definedName name="Receita_fin" hidden="1">{"'RR'!$A$2:$E$81"}</definedName>
    <definedName name="Receita_fin1" hidden="1">{"'RR'!$A$2:$E$81"}</definedName>
    <definedName name="Reforma" hidden="1">{#N/A,#N/A,FALSE,"BOQCIC";#N/A,#N/A,FALSE,"3Ds";#N/A,#N/A,FALSE,"COST DETAIL"}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_1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SUMO" hidden="1">{#N/A,#N/A,TRUE,"Quinzena 01 à 15-04-98 "}</definedName>
    <definedName name="RESUMO2" hidden="1">{#N/A,#N/A,TRUE,"Quinzena 01 à 15-04-98 "}</definedName>
    <definedName name="Reuniao" hidden="1">{#N/A,#N/A,FALSE,"CM BAR";#N/A,#N/A,FALSE,"SUBSOLO";#N/A,#N/A,FALSE,"TERREO";#N/A,#N/A,FALSE,"TIPO";#N/A,#N/A,FALSE,"DUP  INF";#N/A,#N/A,FALSE,"DUP SUP"}</definedName>
    <definedName name="Reuniao_1" hidden="1">{#N/A,#N/A,FALSE,"CM BAR";#N/A,#N/A,FALSE,"SUBSOLO";#N/A,#N/A,FALSE,"TERREO";#N/A,#N/A,FALSE,"TIPO";#N/A,#N/A,FALSE,"DUP  INF";#N/A,#N/A,FALSE,"DUP SUP"}</definedName>
    <definedName name="rev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v_1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GGDSFG" hidden="1">{#N/A,#N/A,FALSE,"Tabl. FB300";#N/A,#N/A,FALSE,"Tabl. FB350";#N/A,#N/A,FALSE,"Tabl. FB400";#N/A,#N/A,FALSE,"Tabl. FB500";#N/A,#N/A,FALSE,"Tabl. FS090"}</definedName>
    <definedName name="ric" hidden="1">{#N/A,#N/A,FALSE,"Tabl. D1";#N/A,#N/A,FALSE,"Tabl. D1 b";#N/A,#N/A,FALSE,"Tabl. D2";#N/A,#N/A,FALSE,"Tabl. D2 b";#N/A,#N/A,FALSE,"Tabl. D3";#N/A,#N/A,FALSE,"Tabl. D4";#N/A,#N/A,FALSE,"Tabl. D5"}</definedName>
    <definedName name="rica" hidden="1">{#N/A,#N/A,FALSE,"Tabl. D1";#N/A,#N/A,FALSE,"Tabl. D1 b";#N/A,#N/A,FALSE,"Tabl. D2";#N/A,#N/A,FALSE,"Tabl. D2 b";#N/A,#N/A,FALSE,"Tabl. D3";#N/A,#N/A,FALSE,"Tabl. D4";#N/A,#N/A,FALSE,"Tabl. D5"}</definedName>
    <definedName name="ricar" hidden="1">{#N/A,#N/A,FALSE,"Tabl. G1";#N/A,#N/A,FALSE,"Tabl. G2"}</definedName>
    <definedName name="ROPCORP17" hidden="1">{"MATRIZES",#N/A,FALSE,"Obras"}</definedName>
    <definedName name="rr" hidden="1">{"AVÓS",#N/A,FALSE,"Obras"}</definedName>
    <definedName name="rrr" hidden="1">{#N/A,#N/A,FALSE,"Tabl. FB300";#N/A,#N/A,FALSE,"Tabl. FB350";#N/A,#N/A,FALSE,"Tabl. FB400";#N/A,#N/A,FALSE,"Tabl. FB500";#N/A,#N/A,FALSE,"Tabl. FS090"}</definedName>
    <definedName name="rrrrrrrrrrr" hidden="1">{#N/A,#N/A,TRUE,"Quinzena 01 à 15-04-98 "}</definedName>
    <definedName name="rt" hidden="1">{"APOIO",#N/A,FALSE,"Obras"}</definedName>
    <definedName name="rtyu" hidden="1">{"'Total'!$A$1","'Total'!$A$3"}</definedName>
    <definedName name="sadasd" hidden="1">#REF!</definedName>
    <definedName name="SADFSDF" hidden="1">{#N/A,#N/A,FALSE,"Tabl. FB300";#N/A,#N/A,FALSE,"Tabl. FB350";#N/A,#N/A,FALSE,"Tabl. FB400";#N/A,#N/A,FALSE,"Tabl. FB500";#N/A,#N/A,FALSE,"Tabl. FS090"}</definedName>
    <definedName name="sadke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adkrjkedft" hidden="1">{#N/A,#N/A,FALSE,"Plan1";#N/A,#N/A,FALSE,"Plan2"}</definedName>
    <definedName name="sadsr" hidden="1">{"AVÓS",#N/A,FALSE,"Obras"}</definedName>
    <definedName name="sadwde" hidden="1">{#N/A,#N/A,FALSE,"Plan1";#N/A,#N/A,FALSE,"Plan2"}</definedName>
    <definedName name="SAFASDDF" hidden="1">{#N/A,#N/A,FALSE,"Tabl. FB300";#N/A,#N/A,FALSE,"Tabl. FB350";#N/A,#N/A,FALSE,"Tabl. FB400";#N/A,#N/A,FALSE,"Tabl. FB500";#N/A,#N/A,FALSE,"Tabl. FS090"}</definedName>
    <definedName name="SAFSAD" hidden="1">{#N/A,#N/A,FALSE,"Tabl. D1";#N/A,#N/A,FALSE,"Tabl. D1 b";#N/A,#N/A,FALSE,"Tabl. D2";#N/A,#N/A,FALSE,"Tabl. D2 b";#N/A,#N/A,FALSE,"Tabl. D3";#N/A,#N/A,FALSE,"Tabl. D4";#N/A,#N/A,FALSE,"Tabl. D5"}</definedName>
    <definedName name="SAGSAD" hidden="1">{#N/A,#N/A,FALSE,"Tabl. G1";#N/A,#N/A,FALSE,"Tabl. G2"}</definedName>
    <definedName name="SALAS" hidden="1">{#N/A,#N/A,FALSE,"BOQCIC";#N/A,#N/A,FALSE,"3Ds";#N/A,#N/A,FALSE,"COST DETAIL"}</definedName>
    <definedName name="SAPBEXrevision" hidden="1">8</definedName>
    <definedName name="SAPBEXsysID" hidden="1">"BWP"</definedName>
    <definedName name="SAPBEXwbID" hidden="1">"3OLPGXSDDT0GFGS3SLVZRWW7A"</definedName>
    <definedName name="SAS" hidden="1">{#N/A,#N/A,FALSE,"Plan1";#N/A,#N/A,FALSE,"Plan2"}</definedName>
    <definedName name="sasasasa" hidden="1">{#N/A,#N/A,FALSE,"Tabl. FB300";#N/A,#N/A,FALSE,"Tabl. FB350";#N/A,#N/A,FALSE,"Tabl. FB400";#N/A,#N/A,FALSE,"Tabl. FB500";#N/A,#N/A,FALSE,"Tabl. FS090"}</definedName>
    <definedName name="sasd" hidden="1">{"'Total'!$A$1","'Total'!$A$3"}</definedName>
    <definedName name="sçadldfsfd" hidden="1">25</definedName>
    <definedName name="SD" hidden="1">{#N/A,#N/A,FALSE,"COBERTURAS 30";#N/A,#N/A,FALSE,"COBERTURAS Mês e Acum 31";#N/A,#N/A,FALSE,"COBERTURAS Acum 32"}</definedName>
    <definedName name="sda" hidden="1">{#N/A,#N/A,FALSE,"Aging Summary";#N/A,#N/A,FALSE,"Ratio Analysis";#N/A,#N/A,FALSE,"Test 120 Day Accts";#N/A,#N/A,FALSE,"Tickmarks"}</definedName>
    <definedName name="SDAOTGFR" hidden="1">{#N/A,#N/A,FALSE,"Plan1";#N/A,#N/A,FALSE,"Plan2"}</definedName>
    <definedName name="SDDFKSEDE" hidden="1">{#N/A,#N/A,FALSE,"Plan1";#N/A,#N/A,FALSE,"Plan2"}</definedName>
    <definedName name="SDDFSDFASD" hidden="1">{#N/A,#N/A,FALSE,"Tabl. D1";#N/A,#N/A,FALSE,"Tabl. D1 b";#N/A,#N/A,FALSE,"Tabl. D2";#N/A,#N/A,FALSE,"Tabl. D2 b";#N/A,#N/A,FALSE,"Tabl. D3";#N/A,#N/A,FALSE,"Tabl. D4";#N/A,#N/A,FALSE,"Tabl. D5"}</definedName>
    <definedName name="sddkslker" hidden="1">{#N/A,#N/A,FALSE,"Plan1";#N/A,#N/A,FALSE,"Plan2"}</definedName>
    <definedName name="sdfdfr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sdfdsfds" hidden="1">#REF!</definedName>
    <definedName name="sdfer" hidden="1">{#N/A,#N/A,FALSE,"Plan1";#N/A,#N/A,FALSE,"Plan2"}</definedName>
    <definedName name="sdfg" hidden="1">{"'Total'!$A$1","'Total'!$A$3"}</definedName>
    <definedName name="SDFGASDG" hidden="1">{#N/A,#N/A,FALSE,"Tabl. FB300";#N/A,#N/A,FALSE,"Tabl. FB350";#N/A,#N/A,FALSE,"Tabl. FB400";#N/A,#N/A,FALSE,"Tabl. FB500";#N/A,#N/A,FALSE,"Tabl. FS090"}</definedName>
    <definedName name="SDFGJFSRF" hidden="1">{#N/A,#N/A,FALSE,"Plan1";#N/A,#N/A,FALSE,"Plan2"}</definedName>
    <definedName name="sdfjdetrt" hidden="1">{#N/A,#N/A,FALSE,"Plan1";#N/A,#N/A,FALSE,"Plan2"}</definedName>
    <definedName name="SDFJDRTJEIDR" hidden="1">{#N/A,#N/A,FALSE,"Plan1";#N/A,#N/A,FALSE,"Plan2"}</definedName>
    <definedName name="sdfjergtij" hidden="1">{#N/A,#N/A,FALSE,"Plan1";#N/A,#N/A,FALSE,"Plan2"}</definedName>
    <definedName name="SDFRTR" hidden="1">{#N/A,#N/A,FALSE,"Plan1";#N/A,#N/A,FALSE,"Plan2"}</definedName>
    <definedName name="SDFSADF" hidden="1">{#N/A,#N/A,FALSE,"Tabl. FB300";#N/A,#N/A,FALSE,"Tabl. FB350";#N/A,#N/A,FALSE,"Tabl. FB400";#N/A,#N/A,FALSE,"Tabl. FB500";#N/A,#N/A,FALSE,"Tabl. FS090"}</definedName>
    <definedName name="sdfsd" hidden="1">{"'Estimativa de Lançamento-JAN'!$A$1:$AI$85"}</definedName>
    <definedName name="sdfsdgftret" hidden="1">{#N/A,#N/A,FALSE,"Plan1";#N/A,#N/A,FALSE,"Plan2"}</definedName>
    <definedName name="sdfsdr" hidden="1">1</definedName>
    <definedName name="SDFSFRT" hidden="1">{"Econ Consolidado",#N/A,FALSE,"Econ Consol";"Fluxo de Caixa",#N/A,FALSE,"Fluxo Caixa";"Investimentos",#N/A,FALSE,"Investimentos"}</definedName>
    <definedName name="sdfsr" hidden="1">{#N/A,#N/A,FALSE,"Plan1";#N/A,#N/A,FALSE,"Plan2"}</definedName>
    <definedName name="sdhfghdsfg" hidden="1">{#N/A,#N/A,FALSE,"Plan1";#N/A,#N/A,FALSE,"Plan2"}</definedName>
    <definedName name="SDHFJKHDFJRE" hidden="1">{#N/A,#N/A,FALSE,"Plan1";#N/A,#N/A,FALSE,"Plan2"}</definedName>
    <definedName name="SDHKFDRKGTR" hidden="1">{#N/A,#N/A,FALSE,"Plan1";#N/A,#N/A,FALSE,"Plan2"}</definedName>
    <definedName name="sdjdswger" hidden="1">{#N/A,#N/A,FALSE,"Plan1";#N/A,#N/A,FALSE,"Plan2"}</definedName>
    <definedName name="sdjfhdjk" hidden="1">{#N/A,#N/A,FALSE,"Plan1";#N/A,#N/A,FALSE,"Plan2"}</definedName>
    <definedName name="SDJFJDER" hidden="1">{#N/A,#N/A,FALSE,"Plan1";#N/A,#N/A,FALSE,"Plan2"}</definedName>
    <definedName name="sdjflsdjfl" hidden="1">{#N/A,#N/A,FALSE,"Plan1";#N/A,#N/A,FALSE,"Plan2"}</definedName>
    <definedName name="SDJHF" hidden="1">{#N/A,#N/A,FALSE,"Plan1";#N/A,#N/A,FALSE,"Plan2"}</definedName>
    <definedName name="sdjrderertrr" hidden="1">{#N/A,#N/A,FALSE,"Plan1";#N/A,#N/A,FALSE,"Plan2"}</definedName>
    <definedName name="sdkfnjd" hidden="1">{#N/A,#N/A,FALSE,"Plan1";#N/A,#N/A,FALSE,"Plan2"}</definedName>
    <definedName name="sdlfsdflj" hidden="1">{#N/A,#N/A,FALSE,"Plan1";#N/A,#N/A,FALSE,"Plan2"}</definedName>
    <definedName name="sdmfmdfsgfd" hidden="1">{#N/A,#N/A,FALSE,"Plan1";#N/A,#N/A,FALSE,"Plan2"}</definedName>
    <definedName name="sdser" hidden="1">{#N/A,#N/A,FALSE,"Plan1";#N/A,#N/A,FALSE,"Plan2"}</definedName>
    <definedName name="SDWER" hidden="1">{"Econ Consolidado",#N/A,FALSE,"Econ Consol";"Fluxo de Caixa",#N/A,FALSE,"Fluxo Caixa";"Investimentos",#N/A,FALSE,"Investimentos"}</definedName>
    <definedName name="SDZFERF" hidden="1">{#N/A,#N/A,FALSE,"Plan1";#N/A,#N/A,FALSE,"Plan2"}</definedName>
    <definedName name="segftru" hidden="1">{#N/A,#N/A,FALSE,"Plan1";#N/A,#N/A,FALSE,"Plan2"}</definedName>
    <definedName name="sencount" hidden="1">1</definedName>
    <definedName name="SEREWRSWE" hidden="1">{"tabela",#N/A,FALSE,"Tabela";"decoração",#N/A,FALSE,"Decor.";"Informações",#N/A,FALSE,"Inform."}</definedName>
    <definedName name="sfdsd" hidden="1">{#N/A,#N/A,FALSE,"Plan1";#N/A,#N/A,FALSE,"Plan2"}</definedName>
    <definedName name="SFDSF" hidden="1">34</definedName>
    <definedName name="sfrsdrgt" hidden="1">{#N/A,#N/A,FALSE,"Plan1";#N/A,#N/A,FALSE,"Plan2"}</definedName>
    <definedName name="sfsdfs" hidden="1">34</definedName>
    <definedName name="SFSDS" hidden="1">{#N/A,#N/A,FALSE,"Plan1";#N/A,#N/A,FALSE,"Plan2"}</definedName>
    <definedName name="sgtghty" hidden="1">{#N/A,#N/A,FALSE,"Plan1";#N/A,#N/A,FALSE,"Plan2"}</definedName>
    <definedName name="shit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igma" hidden="1">{"'Total'!$A$1","'Total'!$A$3"}</definedName>
    <definedName name="sjawe" hidden="1">{#N/A,#N/A,FALSE,"Plan1";#N/A,#N/A,FALSE,"Plan2"}</definedName>
    <definedName name="sjdffd" hidden="1">{#N/A,#N/A,FALSE,"Plan1";#N/A,#N/A,FALSE,"Plan2"}</definedName>
    <definedName name="SJDHFHRE" hidden="1">{#N/A,#N/A,FALSE,"Plan1";#N/A,#N/A,FALSE,"Plan2"}</definedName>
    <definedName name="SJDKJDE" hidden="1">{"Econ Consolidado",#N/A,FALSE,"Econ Consol";"Fluxo de Caixa",#N/A,FALSE,"Fluxo Caixa";"Investimentos",#N/A,FALSE,"Investimentos"}</definedName>
    <definedName name="sjekwjri" hidden="1">{#N/A,#N/A,FALSE,"Plan1";#N/A,#N/A,FALSE,"Plan2"}</definedName>
    <definedName name="sjfkdhsfds" hidden="1">{#N/A,#N/A,FALSE,"Plan1";#N/A,#N/A,FALSE,"Plan2"}</definedName>
    <definedName name="sjkdljslkrje" hidden="1">{#N/A,#N/A,FALSE,"Plan1";#N/A,#N/A,FALSE,"Plan2"}</definedName>
    <definedName name="skadadaszs" hidden="1">{#N/A,#N/A,FALSE,"Plan1";#N/A,#N/A,FALSE,"Plan2"}</definedName>
    <definedName name="skldfrde" hidden="1">{#N/A,#N/A,FALSE,"Plan1";#N/A,#N/A,FALSE,"Plan2"}</definedName>
    <definedName name="skosroer" hidden="1">{#N/A,#N/A,FALSE,"Plan1";#N/A,#N/A,FALSE,"Plan2"}</definedName>
    <definedName name="Smlouvy" hidden="1">{"celkový rozpočet - detail",#N/A,FALSE,"Aktualizace č. 1"}</definedName>
    <definedName name="SMLOUVY1" hidden="1">{"celkový rozpočet - detail",#N/A,FALSE,"Aktualizace č. 1"}</definedName>
    <definedName name="solver_lin" hidden="1">0</definedName>
    <definedName name="solver_num" hidden="1">0</definedName>
    <definedName name="solver_rel1" hidden="1">3</definedName>
    <definedName name="solver_rhs1" hidden="1">0</definedName>
    <definedName name="solver_tmp" hidden="1">0</definedName>
    <definedName name="solver_typ" hidden="1">1</definedName>
    <definedName name="solver_val" hidden="1">0</definedName>
    <definedName name="SPDA" hidden="1">{#N/A,#N/A,FALSE,"LEVFER V2 P";#N/A,#N/A,FALSE,"LEVFER V2 P10%"}</definedName>
    <definedName name="SS" hidden="1">#REF!</definedName>
    <definedName name="SSD" hidden="1">{#N/A,#N/A,FALSE,"CONSOL. 5";#N/A,#N/A,FALSE,"CONSOL. ACUM. 6";#N/A,#N/A,FALSE,"CAP. EMPREG. 7";#N/A,#N/A,FALSE,"ORIGENS E APLICAÇÕES 9"}</definedName>
    <definedName name="sumario" hidden="1">{#N/A,#N/A,FALSE,"SGP";#N/A,#N/A,FALSE,"SGI";#N/A,#N/A,FALSE,"SGC";#N/A,#N/A,FALSE,"SGS";#N/A,#N/A,FALSE,"SGB"}</definedName>
    <definedName name="Sumário" hidden="1">{#N/A,#N/A,FALSE,"SGP";#N/A,#N/A,FALSE,"SGI";#N/A,#N/A,FALSE,"SGC";#N/A,#N/A,FALSE,"SGS";#N/A,#N/A,FALSE,"SGB"}</definedName>
    <definedName name="SUMMARY" hidden="1">{#N/A,#N/A,FALSE,"BOQCIC";#N/A,#N/A,FALSE,"3Ds"}</definedName>
    <definedName name="Swvu.Características." hidden="1">#REF!</definedName>
    <definedName name="Swvu.Ciclos." hidden="1">#REF!</definedName>
    <definedName name="Swvu.Custos." hidden="1">#REF!</definedName>
    <definedName name="Swvu.Recursos." hidden="1">#REF!</definedName>
    <definedName name="tab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TABL00" hidden="1">{#N/A,#N/A,FALSE,"Tabl. D1";#N/A,#N/A,FALSE,"Tabl. D1 b";#N/A,#N/A,FALSE,"Tabl. D2";#N/A,#N/A,FALSE,"Tabl. D2 b";#N/A,#N/A,FALSE,"Tabl. D3";#N/A,#N/A,FALSE,"Tabl. D4";#N/A,#N/A,FALSE,"Tabl. D5"}</definedName>
    <definedName name="tableé" hidden="1">{#N/A,#N/A,FALSE,"Tabl. G1";#N/A,#N/A,FALSE,"Tabl. G2"}</definedName>
    <definedName name="te" hidden="1">{"MELHORAMENTO GENÉTICO",#N/A,FALSE,"Obras"}</definedName>
    <definedName name="teds" hidden="1">{"'RR'!$A$2:$E$81"}</definedName>
    <definedName name="TESTANDO" hidden="1">{#N/A,#N/A,TRUE,"Quinzena 01 à 15-04-98 "}</definedName>
    <definedName name="TESTE" hidden="1">{#N/A,#N/A,TRUE,"Quinzena 01 à 15-04-98 "}</definedName>
    <definedName name="TextRefCopyRangeCount" hidden="1">1</definedName>
    <definedName name="thjgsergsr" hidden="1">{#N/A,#N/A,FALSE,"Plan1";#N/A,#N/A,FALSE,"Plan2"}</definedName>
    <definedName name="tihjgih" hidden="1">{#N/A,#N/A,FALSE,"Plan1";#N/A,#N/A,FALSE,"Plan2"}</definedName>
    <definedName name="_xlnm.Print_Titles" localSheetId="0">'Resumo Tecnico'!$1:$4</definedName>
    <definedName name="tmytmyt" hidden="1">{"'RR'!$A$2:$E$81"}</definedName>
    <definedName name="tr" hidden="1">{#N/A,#N/A,FALSE,"Aging Summary";#N/A,#N/A,FALSE,"Ratio Analysis";#N/A,#N/A,FALSE,"Test 120 Day Accts";#N/A,#N/A,FALSE,"Tickmarks"}</definedName>
    <definedName name="Tratorito" hidden="1">{"MATRIZES",#N/A,FALSE,"Obras"}</definedName>
    <definedName name="tratoritos" hidden="1">{"AVÓS",#N/A,FALSE,"Obras"}</definedName>
    <definedName name="trjyidih" hidden="1">{#N/A,#N/A,FALSE,"Plan1";#N/A,#N/A,FALSE,"Plan2"}</definedName>
    <definedName name="tttttt" hidden="1">{#N/A,#N/A,FALSE,"Tabl. G1";#N/A,#N/A,FALSE,"Tabl. G2"}</definedName>
    <definedName name="tuyedjsksj" hidden="1">{#N/A,#N/A,FALSE,"Plan1";#N/A,#N/A,FALSE,"Plan2"}</definedName>
    <definedName name="TYHGFHFHG" hidden="1">{#N/A,#N/A,FALSE,"Plan1";#N/A,#N/A,FALSE,"Plan2"}</definedName>
    <definedName name="tyyjymm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yymym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dhgfhfg" hidden="1">{#N/A,#N/A,FALSE,"Plan1";#N/A,#N/A,FALSE,"Plan2"}</definedName>
    <definedName name="ueiutriuef" hidden="1">{#N/A,#N/A,FALSE,"Plan1";#N/A,#N/A,FALSE,"Plan2"}</definedName>
    <definedName name="UHGSDUS" hidden="1">{#N/A,#N/A,FALSE,"Plan1";#N/A,#N/A,FALSE,"Plan2"}</definedName>
    <definedName name="uiosderuiu" hidden="1">{#N/A,#N/A,FALSE,"Plan1";#N/A,#N/A,FALSE,"Plan2"}</definedName>
    <definedName name="UIOURET" hidden="1">{#N/A,#N/A,FALSE,"Plan1";#N/A,#N/A,FALSE,"Plan2"}</definedName>
    <definedName name="uiwuer" hidden="1">{#N/A,#N/A,FALSE,"Plan1";#N/A,#N/A,FALSE,"Plan2"}</definedName>
    <definedName name="ujyuiyu" hidden="1">{"'RR'!$A$2:$E$81"}</definedName>
    <definedName name="UKHDFDSGUDFKD" hidden="1">{#N/A,#N/A,FALSE,"Plan1";#N/A,#N/A,FALSE,"Plan2"}</definedName>
    <definedName name="ULMA" hidden="1">{"MULTIPLICAÇÃO",#N/A,FALSE,"Obras"}</definedName>
    <definedName name="um" hidden="1">0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ryrtyt" hidden="1">{#N/A,#N/A,FALSE,"Plan1";#N/A,#N/A,FALSE,"Plan2"}</definedName>
    <definedName name="US" hidden="1">{"first",#N/A,FALSE,"FLEXPAC2";"second",#N/A,FALSE,"FLEXPAC2"}</definedName>
    <definedName name="Usiminas" hidden="1">{"'RR'!$A$2:$E$81"}</definedName>
    <definedName name="ut" hidden="1">{"MATRIZES",#N/A,FALSE,"Obras"}</definedName>
    <definedName name="uuuu" hidden="1">{#N/A,#N/A,FALSE,"BOQCIC";#N/A,#N/A,FALSE,"3Ds";#N/A,#N/A,FALSE,"COST DETAIL"}</definedName>
    <definedName name="v" hidden="1">{"MATRIZES",#N/A,FALSE,"Obras"}</definedName>
    <definedName name="valderes" hidden="1">{"AVÓS",#N/A,FALSE,"Obras"}</definedName>
    <definedName name="valderez" hidden="1">{"MULTIPLICAÇÃO",#N/A,FALSE,"Obras"}</definedName>
    <definedName name="vale" hidden="1">{#N/A,#N/A,FALSE,"Tabl. FB300";#N/A,#N/A,FALSE,"Tabl. FB350";#N/A,#N/A,FALSE,"Tabl. FB400";#N/A,#N/A,FALSE,"Tabl. FB500";#N/A,#N/A,FALSE,"Tabl. FS090"}</definedName>
    <definedName name="VANES" hidden="1">{#N/A,#N/A,FALSE,"Tabl. A1";#N/A,#N/A,FALSE,"Tabl. A1 b";#N/A,#N/A,FALSE,"Tabl. A2";#N/A,#N/A,FALSE,"Tabl. A2-1";#N/A,#N/A,FALSE,"Tabl. A2-2"}</definedName>
    <definedName name="vannes" hidden="1">{#N/A,#N/A,FALSE,"Tabl. G1";#N/A,#N/A,FALSE,"Tabl. G2"}</definedName>
    <definedName name="vdsgfrhgfr" hidden="1">{#N/A,#N/A,FALSE,"Plan1";#N/A,#N/A,FALSE,"Plan2"}</definedName>
    <definedName name="ventiladores" hidden="1">{"MULTIPLICAÇÃO",#N/A,FALSE,"Obras"}</definedName>
    <definedName name="VERIFICAR" hidden="1">{#N/A,#N/A,TRUE,"Quinzena 01 à 15-04-98 "}</definedName>
    <definedName name="vfnijfd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VFV" hidden="1">{#N/A,#N/A,FALSE,"Plan1";#N/A,#N/A,FALSE,"Plan2"}</definedName>
    <definedName name="vilto" hidden="1">{"MATRIZES",#N/A,FALSE,"Obras"}</definedName>
    <definedName name="vinicius" hidden="1">{"'Total'!$A$1","'Total'!$A$3"}</definedName>
    <definedName name="Visão_BH" hidden="1">#REF!</definedName>
    <definedName name="VSDHFGDFGR" hidden="1">{#N/A,#N/A,FALSE,"Plan1";#N/A,#N/A,FALSE,"Plan2"}</definedName>
    <definedName name="vvbb" hidden="1">{"tabela",#N/A,FALSE,"Tabela";"decoração",#N/A,FALSE,"Decor.";"Informações",#N/A,FALSE,"Inform."}</definedName>
    <definedName name="vvcbnb" hidden="1">{#N/A,#N/A,FALSE,"Plan1";#N/A,#N/A,FALSE,"Plan2"}</definedName>
    <definedName name="vvv" hidden="1">{#N/A,#N/A,FALSE,"Tabl. H1";#N/A,#N/A,FALSE,"Tabl. H2"}</definedName>
    <definedName name="vvvvvv" hidden="1">{#N/A,#N/A,FALSE,"Plan1";#N/A,#N/A,FALSE,"Plan2"}</definedName>
    <definedName name="w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wetoedjtkdr" hidden="1">{#N/A,#N/A,FALSE,"Plan1";#N/A,#N/A,FALSE,"Plan2"}</definedName>
    <definedName name="wprf" hidden="1">{#N/A,#N/A,FALSE,"BOQCIC";#N/A,#N/A,FALSE,"3Ds";#N/A,#N/A,FALSE,"COST DETAIL"}</definedName>
    <definedName name="wrn.1." hidden="1">{#N/A,#N/A,FALSE,"AOPESSOA2";#N/A,#N/A,FALSE,"AOPESSOA";#N/A,#N/A,FALSE,"AOPRODUC2";#N/A,#N/A,FALSE,"GRÁFICO3";#N/A,#N/A,FALSE,"AOCUSDIR12"}</definedName>
    <definedName name="wrn.14." hidden="1">{#N/A,#N/A,FALSE,"Desp.Indir";#N/A,#N/A,FALSE,"Estoq"}</definedName>
    <definedName name="wrn.AANBIEDING." hidden="1">{#N/A,#N/A,FALSE,"Besr Frek Graph";#N/A,#N/A,FALSE,"OMV Verslag Graf";#N/A,#N/A,FALSE,"Klagtes Graf";#N/A,#N/A,FALSE,"KV - Kostes Graf"}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_1" hidden="1">{#N/A,#N/A,FALSE,"SS 1";#N/A,#N/A,FALSE,"TER 1 (A)";#N/A,#N/A,FALSE,"SS 2";#N/A,#N/A,FALSE,"TER 1 (B)";#N/A,#N/A,FALSE,"TER 1 (C)";#N/A,#N/A,FALSE,"TER 1 (D)";#N/A,#N/A,FALSE,"TER 1 (E)";#N/A,#N/A,FALSE,"TER 2 "}</definedName>
    <definedName name="wrn.ACABINT._1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cretion." hidden="1">{"Accretion",#N/A,FALSE,"Assum"}</definedName>
    <definedName name="wrn.acmp." hidden="1">{#N/A,#N/A,FALSE,"SGP";#N/A,#N/A,FALSE,"SGI";#N/A,#N/A,FALSE,"SGC";#N/A,#N/A,FALSE,"SGS";#N/A,#N/A,FALSE,"SGB"}</definedName>
    <definedName name="wrn.ACOMP." hidden="1">{#N/A,#N/A,FALSE,"AOPOSEST";#N/A,#N/A,FALSE,"GRAFRB10";#N/A,#N/A,FALSE,"GRAFCOMP11 (2)";#N/A,#N/A,FALSE,"AOCUSDIR12";#N/A,#N/A,FALSE,"AODPINDI12";#N/A,#N/A,FALSE,"AOPESSOA13";#N/A,#N/A,FALSE,"ENDIV";#N/A,#N/A,FALSE,"AOVINTEC14";#N/A,#N/A,FALSE,"AOFLUXO18";#N/A,#N/A,FALSE,"BALPATRIM"}</definedName>
    <definedName name="wrn.Advanced._.Material." hidden="1">{#N/A,#N/A,FALSE,"CAPA";#N/A,#N/A,FALSE,"CONSOL. 2";#N/A,#N/A,FALSE,"CONSOL. 5";#N/A,#N/A,FALSE,"CONSOL. ACUM. 6";#N/A,#N/A,FALSE,"CAP. EMPREG. 7"}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LTA._.ADM.._.DOLAR." hidden="1">{#N/A,#N/A,FALSE,"PREÇO.CPV.CA60";#N/A,#N/A,FALSE,"PREÇO.CPV.TREFILADOS";#N/A,#N/A,FALSE,"PREÇO.CPV.CA50";#N/A,#N/A,FALSE,"PREÇO.CPV.FM";#N/A,#N/A,FALSE,"PREÇO-FOB"}</definedName>
    <definedName name="wrn.ALTA._.ADMINISTRAÇÃO." hidden="1">{#N/A,#N/A,FALSE,"PREÇO.CPV.CA60";#N/A,#N/A,FALSE,"PREÇO.CPV.TREFILADOS";#N/A,#N/A,FALSE,"PREÇO.CPV.CA50";#N/A,#N/A,FALSE,"PREÇO.CPV.FM";#N/A,#N/A,FALSE,"PREÇO-FOB"}</definedName>
    <definedName name="wrn.APOIO." hidden="1">{"APOIO",#N/A,FALSE,"Obras"}</definedName>
    <definedName name="wrn.Assumptions." hidden="1">{"Assumptions",#N/A,FALSE,"Assum"}</definedName>
    <definedName name="wrn.AVÓS." hidden="1">{"AVÓS",#N/A,FALSE,"Obras"}</definedName>
    <definedName name="wrn.Bedryf._.Weekverslag." hidden="1">{#N/A,#N/A,FALSE,"Voorblad";#N/A,#N/A,FALSE,"KW Grafieke";#N/A,#N/A,FALSE,"MW Grafieke";#N/A,#N/A,FALSE,"DW Grafieke";#N/A,#N/A,FALSE,"SW Grafieke";#N/A,#N/A,FALSE,"Prod Teg Grafieke"}</definedName>
    <definedName name="wrn.BOOK1.XLS." hidden="1">{#N/A,#N/A,FALSE,"Sheet1"}</definedName>
    <definedName name="wrn.BOQCIC." hidden="1">{#N/A,#N/A,FALSE,"BOQCIC";#N/A,#N/A,FALSE,"3Ds";#N/A,#N/A,FALSE,"COST DETAIL"}</definedName>
    <definedName name="wrn.Brita98.xls." hidden="1">{#N/A,#N/A,TRUE,"Quinzena 01 à 15-04-98 "}</definedName>
    <definedName name="wrn.Caderno._.Sem._.Radares.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12";#N/A,#N/A,FALSE,"QD PESSOAL 13";#N/A,#N/A,FALSE,"OUTRAS REC OPER 14";#N/A,#N/A,FALSE,"UNID NEGÓCIO 15";#N/A,#N/A,FALSE,"RAINHA TOPPER CONSOL 16";#N/A,#N/A,FALSE,"BOLAS 17";#N/A,#N/A,FALSE,"VESTUÁRIO 18";#N/A,#N/A,FALSE,"MIZUNO 21";#N/A,#N/A,FALSE,"HAVAIANAS 24";#N/A,#N/A,FALSE,"GRANDES VOLUMES 27";#N/A,#N/A,FALSE,"COBERTURAS 30";#N/A,#N/A,FALSE,"TIMBERLAND 33";#N/A,#N/A,FALSE,"MEGGASHOP 36";#N/A,#N/A,FALSE,"EXPORTAÇÃO 39"}</definedName>
    <definedName name="wrn.CAG." hidden="1">{#N/A,#N/A,FALSE,"CAG"}</definedName>
    <definedName name="wrn.celkový._.tisk._.detail." hidden="1">{"celkový rozpočet - detail",#N/A,FALSE,"Aktualizace č. 1"}</definedName>
    <definedName name="wrn.Coberturas." hidden="1">{#N/A,#N/A,FALSE,"COBERTURAS 30";#N/A,#N/A,FALSE,"COBERTURAS Mês e Acum 31";#N/A,#N/A,FALSE,"COBERTURAS Acum 32"}</definedName>
    <definedName name="wrn.complet." hidden="1">{"Ventes",#N/A,TRUE,"Ventes";"Synthèse Rex",#N/A,TRUE,"Exploitation";"Ecarts Rex",#N/A,TRUE,"Exploitation";"Graphe Rex",#N/A,TRUE,"Graphe PEB";"RCE Synthèse",#N/A,TRUE,"Capitaux";"Graph Capitaux",#N/A,TRUE,"Capitaux";"RCE Renta",#N/A,TRUE,"Capitaux";"Graph RCE",#N/A,TRUE,"Capitaux";"Effectifs",#N/A,TRUE,"Opérations";"Invest",#N/A,TRUE,"Opérations";"Resbil",#N/A,TRUE,"Finance"}</definedName>
    <definedName name="wrn.Consolidado." hidden="1">{#N/A,#N/A,FALSE,"CONSOL. 5";#N/A,#N/A,FALSE,"CONSOL. ACUM. 6";#N/A,#N/A,FALSE,"CAP. EMPREG. 7";#N/A,#N/A,FALSE,"ORIGENS E APLICAÇÕES 9"}</definedName>
    <definedName name="wrn.CPB." hidden="1">{#N/A,#N/A,FALSE,"CPB"}</definedName>
    <definedName name="wrn.Credit._.Summary." hidden="1">{#N/A,#N/A,FALSE,"Credit Summary"}</definedName>
    <definedName name="wrn.Druk._.Totale._.Begroting." hidden="1">{#N/A,#N/A,TRUE,"Suprachem Intern";#N/A,#N/A,TRUE,"Suprachem";#N/A,#N/A,TRUE,"Teeraanleg";#N/A,#N/A,TRUE,"B.T.X. Aanleg";#N/A,#N/A,TRUE,"Depot";#N/A,#N/A,TRUE,"Kooks";#N/A,#N/A,TRUE,"Korrelslak";#N/A,#N/A,TRUE,"Lurgi";#N/A,#N/A,TRUE,"Herverkope";#N/A,#N/A,TRUE,"Magneetpoeier Aanleg";#N/A,#N/A,TRUE,"Verdeling van H.K. koste"}</definedName>
    <definedName name="wrn.ESQ._.TOT." hidden="1">{#N/A,#N/A,FALSE,"SS 1";#N/A,#N/A,FALSE,"SS 2";#N/A,#N/A,FALSE,"TER 1 (1)";#N/A,#N/A,FALSE,"TER 1 (2)";#N/A,#N/A,FALSE,"TER 2";#N/A,#N/A,FALSE,"TIPO";#N/A,#N/A,FALSE,"CM  BAR"}</definedName>
    <definedName name="wrn.ESQ._.TOT._1" hidden="1">{#N/A,#N/A,FALSE,"SS 1";#N/A,#N/A,FALSE,"SS 2";#N/A,#N/A,FALSE,"TER 1 (1)";#N/A,#N/A,FALSE,"TER 1 (2)";#N/A,#N/A,FALSE,"TER 2";#N/A,#N/A,FALSE,"TIPO";#N/A,#N/A,FALSE,"CM  BAR"}</definedName>
    <definedName name="wrn.estudo._.lamnv." hidden="1">{#N/A,#N/A,TRUE,"K2 e MEIA";#N/A,#N/A,TRUE,"K3";#N/A,#N/A,TRUE,"K4";#N/A,#N/A,TRUE,"PERFIL U";#N/A,#N/A,TRUE,"BCHA"}</definedName>
    <definedName name="wrn.EVENTUAL." hidden="1">{#N/A,#N/A,FALSE,"PREÇO.CPV.CA60";#N/A,#N/A,FALSE,"GALVANIZADOS";#N/A,#N/A,FALSE,"OVALADOS";#N/A,#N/A,FALSE,"TREF IND.";#N/A,#N/A,FALSE,"PREGOS";#N/A,#N/A,FALSE,"RECOZIDOS";#N/A,#N/A,FALSE,"FARPADOS";#N/A,#N/A,FALSE,"SEG INDÚSTRIA";#N/A,#N/A,FALSE,"SEG AGROPECUÁRIA";#N/A,#N/A,FALSE,"SEG CONST.CIVIL"}</definedName>
    <definedName name="wrn.FACHADA." hidden="1">{#N/A,#N/A,TRUE,"TER  EXT";#N/A,#N/A,TRUE,"TER  EXT";#N/A,#N/A,TRUE,"LAT  ESQ";#N/A,#N/A,TRUE,"FRONTAL";#N/A,#N/A,TRUE,"POST";#N/A,#N/A,TRUE,"LAT  DIR"}</definedName>
    <definedName name="wrn.FACHADA._1" hidden="1">{#N/A,#N/A,TRUE,"TER  EXT";#N/A,#N/A,TRUE,"TER  EXT";#N/A,#N/A,TRUE,"LAT  ESQ";#N/A,#N/A,TRUE,"FRONTAL";#N/A,#N/A,TRUE,"POST";#N/A,#N/A,TRUE,"LAT  DIR"}</definedName>
    <definedName name="wrn.FCB." hidden="1">{"FCB_ALL",#N/A,FALSE,"FCB"}</definedName>
    <definedName name="wrn.fcb2" hidden="1">{"FCB_ALL",#N/A,FALSE,"FCB"}</definedName>
    <definedName name="wrn.FERPILAR." hidden="1">{#N/A,#N/A,FALSE,"PR  06";#N/A,#N/A,FALSE,"PR  07";#N/A,#N/A,FALSE,"PR 08";#N/A,#N/A,FALSE,"PR 09";#N/A,#N/A,FALSE,"PR 40";#N/A,#N/A,FALSE,"PR 41";#N/A,#N/A,FALSE,"PR 45";#N/A,#N/A,FALSE,"PR 46";#N/A,#N/A,FALSE,"PR 55"}</definedName>
    <definedName name="wrn.FERPILAR._1" hidden="1">{#N/A,#N/A,FALSE,"PR  06";#N/A,#N/A,FALSE,"PR  07";#N/A,#N/A,FALSE,"PR 08";#N/A,#N/A,FALSE,"PR 09";#N/A,#N/A,FALSE,"PR 40";#N/A,#N/A,FALSE,"PR 41";#N/A,#N/A,FALSE,"PR 45";#N/A,#N/A,FALSE,"PR 46";#N/A,#N/A,FALSE,"PR 55"}</definedName>
    <definedName name="wrn.fleck." hidden="1">{"first",#N/A,FALSE,"FLEXPAC2";"second",#N/A,FALSE,"FLEXPAC2"}</definedName>
    <definedName name="wrn.fleckcompac." hidden="1">{"one",#N/A,FALSE,"FLEXPAC2";"two",#N/A,FALSE,"FLEXPAC2";"three",#N/A,FALSE,"FLEXPAC2"}</definedName>
    <definedName name="wrn.GERAL." hidden="1">{#N/A,#N/A,FALSE,"ET-CAPA";#N/A,#N/A,FALSE,"ET-PAG1";#N/A,#N/A,FALSE,"ET-PAG2";#N/A,#N/A,FALSE,"ET-PAG3";#N/A,#N/A,FALSE,"ET-PAG4";#N/A,#N/A,FALSE,"ET-PAG5"}</definedName>
    <definedName name="wrn.GIS." hidden="1">{#N/A,#N/A,FALSE,"GIS"}</definedName>
    <definedName name="wrn.HAGE." hidden="1">{#N/A,#N/A,FALSE,"cdi";#N/A,#N/A,FALSE,"debent";#N/A,#N/A,FALSE,"fdos";#N/A,#N/A,FALSE,"resumo"}</definedName>
    <definedName name="wrn.HAGE01" hidden="1">{#N/A,#N/A,FALSE,"cdi";#N/A,#N/A,FALSE,"debent";#N/A,#N/A,FALSE,"fdos";#N/A,#N/A,FALSE,"resumo"}</definedName>
    <definedName name="wrn.Havaianas._.e._.GDV." hidden="1">{#N/A,#N/A,FALSE,"HAVAIANAS 24";#N/A,#N/A,FALSE,"Havaianas Mês e Acum 25";#N/A,#N/A,FALSE,"Havaianas Acum 26";#N/A,#N/A,FALSE,"GRANDES VOLUMES 27";#N/A,#N/A,FALSE,"GDV Mês e Acum 28";#N/A,#N/A,FALSE,"GDV Acum 29"}</definedName>
    <definedName name="wrn.HNZ." hidden="1">{#N/A,#N/A,FALSE,"HNZ"}</definedName>
    <definedName name="wrn.Imprimir." hidden="1">{"tabela",#N/A,FALSE,"Tabela";"decoração",#N/A,FALSE,"Decor.";"Informações",#N/A,FALSE,"Inform."}</definedName>
    <definedName name="wrn.INVESTIMENTOS." hidden="1">{#N/A,#N/A,FALSE,"DIPRE";#N/A,#N/A,FALSE,"DIVIP";#N/A,#N/A,FALSE,"DIRAD";#N/A,#N/A,FALSE,"DIFIR";#N/A,#N/A,FALSE,"DIDEN";#N/A,#N/A,FALSE,"SGP";#N/A,#N/A,FALSE,"SGS";#N/A,#N/A,FALSE,"SGI";#N/A,#N/A,FALSE,"SGC";#N/A,#N/A,FALSE,"SGB"}</definedName>
    <definedName name="wrn.ITENS._.DE._.CONTROLES." hidden="1">{#N/A,#N/A,FALSE,"ORÇADOxREAL %M.P.";#N/A,#N/A,FALSE,"ORÇADOxREAL";#N/A,#N/A,FALSE,"Receb. Clientes";#N/A,#N/A,FALSE,"Pgto Fornecedores";#N/A,#N/A,FALSE,"% M.P.";#N/A,#N/A,FALSE,"Faturamento M²";#N/A,#N/A,FALSE,"IC"}</definedName>
    <definedName name="wrn.K." hidden="1">{#N/A,#N/A,FALSE,"K"}</definedName>
    <definedName name="wrn.LEVFER." hidden="1">{#N/A,#N/A,FALSE,"LEVFER V2 P";#N/A,#N/A,FALSE,"LEVFER V2 P10%"}</definedName>
    <definedName name="wrn.LEVFER._1" hidden="1">{#N/A,#N/A,FALSE,"LEVFER V2 P";#N/A,#N/A,FALSE,"LEVFER V2 P10%"}</definedName>
    <definedName name="wrn.MATRIZES." hidden="1">{"MATRIZES",#N/A,FALSE,"Obras"}</definedName>
    <definedName name="wrn.MCCRK." hidden="1">{#N/A,#N/A,FALSE,"MCCRK"}</definedName>
    <definedName name="wrn.Meggashop." hidden="1">{#N/A,#N/A,FALSE,"MEGGASHOP 36";#N/A,#N/A,FALSE,"MEGGASHOP Mês e Acum 37";#N/A,#N/A,FALSE,"MEGGASHOP Acum 38"}</definedName>
    <definedName name="wrn.MELHORAMENTO._.GENÉTICO." hidden="1">{"MELHORAMENTO GENÉTICO",#N/A,FALSE,"Obras"}</definedName>
    <definedName name="wrn.MENSAL." hidden="1">{#N/A,#N/A,FALSE,"CAPA";#N/A,#N/A,FALSE,"Pag. 01";#N/A,#N/A,FALSE,"Pag. 02";#N/A,#N/A,FALSE,"Pag. 03";#N/A,#N/A,FALSE,"Pag. 04";#N/A,#N/A,FALSE,"Pag. 05";#N/A,#N/A,FALSE,"Pag. 06";#N/A,#N/A,FALSE,"Pag. 07"}</definedName>
    <definedName name="wrn.Mizuno." hidden="1">{#N/A,#N/A,FALSE,"MIZUNO 21";#N/A,#N/A,FALSE,"Mizuno Mês e Acum 22";#N/A,#N/A,FALSE,"Mizuno Acum 23"}</definedName>
    <definedName name="wrn.MULTIPLICAÇÃO." hidden="1">{"MULTIPLICAÇÃO",#N/A,FALSE,"Obras"}</definedName>
    <definedName name="wrn.NA." hidden="1">{#N/A,#N/A,FALSE,"NA"}</definedName>
    <definedName name="wrn.new." hidden="1">{"new1",#N/A,FALSE,"FLEXPAC2";"new2",#N/A,FALSE,"FLEXPAC2"}</definedName>
    <definedName name="wrn.O._.and._.I._.Worksheet." hidden="1">{#N/A,#N/A,FALSE,"O&amp;I Worksheet"}</definedName>
    <definedName name="wrn.one." hidden="1">{"page1",#N/A,FALSE,"A";"page2",#N/A,FALSE,"A"}</definedName>
    <definedName name="wrn.Orçamento." hidden="1">{#N/A,#N/A,FALSE,"C.Direto";#N/A,#N/A,FALSE,"Evolução";#N/A,#N/A,FALSE,"C.Direto Prod";#N/A,#N/A,FALSE,"C.Indireto";#N/A,#N/A,FALSE,"Mobra";#N/A,#N/A,FALSE,"Orç.Inv.";#N/A,#N/A,FALSE,"Equiv. US$";#N/A,#N/A,FALSE,"NewFin";#N/A,#N/A,FALSE,"Ev.Receita";#N/A,#N/A,FALSE,"Ev.Venda"}</definedName>
    <definedName name="wrn.P.._.Orç.._.Módulo._.1." hidden="1">{#N/A,#N/A,FALSE,"Índice";#N/A,#N/A,FALSE,"Result.Ec.";#N/A,#N/A,FALSE,"Par.Conj. ";#N/A,#N/A,FALSE,"Prod.Fis";#N/A,#N/A,FALSE,"Est.Físico";#N/A,#N/A,FALSE,"Mix";#N/A,#N/A,FALSE,"P.Médio";#N/A,#N/A,FALSE,"Rec.Bruta";#N/A,#N/A,FALSE,"Vendas.4";#N/A,#N/A,FALSE,"C.Dir.Vend"}</definedName>
    <definedName name="wrn.P.Orç.._.Módulo._.2." hidden="1">{#N/A,#N/A,FALSE,"C.Direto";#N/A,#N/A,FALSE,"Evolução";#N/A,#N/A,FALSE,"C.Direto Prod";#N/A,#N/A,FALSE,"C.Indireto";#N/A,#N/A,FALSE,"Mobra";#N/A,#N/A,FALSE,"Orç.Inv.";#N/A,#N/A,FALSE,"Eq.Patrim";#N/A,#N/A,FALSE,"Equiv. US$";#N/A,#N/A,FALSE,"NewFin";#N/A,#N/A,FALSE,"Ev.Receita";#N/A,#N/A,FALSE,"Ev.Venda"}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2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ll." hidden="1">{#N/A,#N/A,FALSE,"INDEX";#N/A,#N/A,FALSE,"AGENDA";#N/A,#N/A,FALSE,"Participants";#N/A,#N/A,FALSE,"Preparations";#N/A,#N/A,FALSE,"KIP - Configuration";#N/A,#N/A,FALSE,"KIP - Performance";#N/A,#N/A,FALSE,"KIP - Operating";#N/A,#N/A,FALSE,"Topic Sheet List";#N/A,#N/A,FALSE,"Data Topic Sheet"}</definedName>
    <definedName name="wrn.processo." hidden="1">{#N/A,#N/A,FALSE,"PAG16";#N/A,#N/A,FALSE,"PAG15";#N/A,#N/A,FALSE,"PAG14";#N/A,#N/A,FALSE,"PAG13";#N/A,#N/A,FALSE,"PAG12";#N/A,#N/A,FALSE,"PAG11";#N/A,#N/A,FALSE,"PAG10";#N/A,#N/A,FALSE,"PAG09";#N/A,#N/A,FALSE,"PAG08";#N/A,#N/A,FALSE,"PAG07";#N/A,#N/A,FALSE,"PAG06";#N/A,#N/A,FALSE,"PAG05";#N/A,#N/A,FALSE,"PAG04";#N/A,#N/A,FALSE,"PAG03";#N/A,#N/A,FALSE,"PAG02";#N/A,#N/A,FALSE,"PAG01";#N/A,#N/A,FALSE,"Índice";#N/A,#N/A,FALSE,"CAPA"}</definedName>
    <definedName name="wrn.Project._.Summaries." hidden="1">{#N/A,#N/A,FALSE,"NWC PS";#N/A,#N/A,FALSE,"NWC Overview";#N/A,#N/A,FALSE,"HCA PS";#N/A,#N/A,FALSE,"HCA Overview";#N/A,#N/A,FALSE,"Aegon PS";#N/A,#N/A,FALSE,"Aegon Overview";#N/A,#N/A,FALSE,"ODC PS";#N/A,#N/A,FALSE,"ODC Overview";#N/A,#N/A,FALSE,"USBP PS";#N/A,#N/A,FALSE,"USBP Overview";#N/A,#N/A,FALSE,"29 Wacker PS";#N/A,#N/A,FALSE,"29 Overview";#N/A,#N/A,FALSE,"303 Wacker PS";#N/A,#N/A,FALSE,"303 Overview";#N/A,#N/A,FALSE,"Chancellory PS";#N/A,#N/A,FALSE,"Chancellory Overview";#N/A,#N/A,FALSE,"EWT PS";#N/A,#N/A,FALSE,"EWT Overview";#N/A,#N/A,FALSE,"NCC PS";#N/A,#N/A,FALSE,"NCC Overview";#N/A,#N/A,FALSE,"Centennial PS";#N/A,#N/A,FALSE,"Centennial Overview";#N/A,#N/A,FALSE,"225 PS";#N/A,#N/A,FALSE,"225 Overview";#N/A,#N/A,FALSE,"TFNP PS";#N/A,#N/A,FALSE,"TFNP Overview"}</definedName>
    <definedName name="wrn.projeto" hidden="1">{#N/A,#N/A,FALSE,"Investimentos";#N/A,#N/A,FALSE,"Resumo";#N/A,#N/A,FALSE,"42";#N/A,#N/A,FALSE,"AF A";#N/A,#N/A,FALSE,"Inj Carvão";#N/A,#N/A,FALSE,"Coke";#N/A,#N/A,FALSE,"MLC";#N/A,#N/A,FALSE,"43";#N/A,#N/A,FALSE,"Barras";#N/A,#N/A,FALSE,"DPCC";#N/A,#N/A,FALSE,"41";#N/A,#N/A,FALSE,"Gás";#N/A,#N/A,FALSE,"Desempoei";#N/A,#N/A,FALSE,"ETA aciari";#N/A,#N/A,FALSE,"ETA lamina";#N/A,#N/A,FALSE,"SAP"}</definedName>
    <definedName name="wrn.Projetos." hidden="1">{#N/A,#N/A,FALSE,"Investimentos";#N/A,#N/A,FALSE,"Resumo";#N/A,#N/A,FALSE,"42";#N/A,#N/A,FALSE,"AF A";#N/A,#N/A,FALSE,"Inj Carvão";#N/A,#N/A,FALSE,"Coke";#N/A,#N/A,FALSE,"MLC";#N/A,#N/A,FALSE,"43";#N/A,#N/A,FALSE,"Barras";#N/A,#N/A,FALSE,"DPCC";#N/A,#N/A,FALSE,"41";#N/A,#N/A,FALSE,"Gás";#N/A,#N/A,FALSE,"Desempoei";#N/A,#N/A,FALSE,"ETA aciari";#N/A,#N/A,FALSE,"ETA lamina";#N/A,#N/A,FALSE,"SAP"}</definedName>
    <definedName name="wrn.prop2." hidden="1">{#N/A,#N/A,FALSE,"C.Direto";#N/A,#N/A,FALSE,"Evolução";#N/A,#N/A,FALSE,"C.Indireto";#N/A,#N/A,FALSE,"Mobra";#N/A,#N/A,FALSE,"Equiv. US$";#N/A,#N/A,FALSE,"NewFin"}</definedName>
    <definedName name="wrn.Proposta._.2." hidden="1">{#N/A,#N/A,FALSE,"Evolução";#N/A,#N/A,FALSE,"C.Direto Prod";#N/A,#N/A,FALSE,"C.Indireto";#N/A,#N/A,FALSE,"Mobra";#N/A,#N/A,FALSE,"Orç.Inv.";#N/A,#N/A,FALSE,"Eq.Patrim"}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adar._.Consolidado." hidden="1">{#N/A,#N/A,FALSE,"Radar CONS Mês e Acum  3";#N/A,#N/A,FALSE,"Radar CONS Acum 4"}</definedName>
    <definedName name="wrn.Radares._.Todos.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inha._.e._.Topper." hidden="1">{#N/A,#N/A,FALSE,"RAINHA TOPPER CONSOL 16";#N/A,#N/A,FALSE,"BOLAS 17";#N/A,#N/A,FALSE,"VESTUÁRIO 18";#N/A,#N/A,FALSE,"Rainha Topper Mês e Acum 19";#N/A,#N/A,FALSE,"Rainha Topper Acum 20"}</definedName>
    <definedName name="wrn.Relatório._.Mensal." hidden="1">{#N/A,#N/A,FALSE,"Texto";#N/A,#N/A,FALSE,"Página 1";#N/A,#N/A,FALSE,"Página 2";#N/A,#N/A,FALSE,"Página 3";#N/A,#N/A,FALSE,"Página 4";#N/A,#N/A,FALSE,"Página 5 à 15";#N/A,#N/A,FALSE,"Página 16";#N/A,#N/A,FALSE,"Página 17";#N/A,#N/A,FALSE,"Página 18";#N/A,#N/A,FALSE,"Página 19";#N/A,#N/A,FALSE,"Página 20";#N/A,#N/A,FALSE,"Página 21";#N/A,#N/A,FALSE,"Página 22";#N/A,#N/A,FALSE,"Página 24";#N/A,#N/A,FALSE,"Página 25";#N/A,#N/A,FALSE,"Página 26";#N/A,#N/A,FALSE,"Página 27"}</definedName>
    <definedName name="wrn.REMO." hidden="1">{#N/A,#N/A,FALSE,"Desp.Indir";#N/A,#N/A,FALSE,"DPindir";#N/A,#N/A,FALSE,"D.Ind.Op";#N/A,#N/A,FALSE,"Estoq";#N/A,#N/A,FALSE,"Estoq Ger.";#N/A,#N/A,FALSE,"Estoq.R$";#N/A,#N/A,FALSE,"Receita";#N/A,#N/A,FALSE,"Vendas_Ton";#N/A,#N/A,FALSE,"P.Médio";#N/A,#N/A,FALSE,"PMDet";#N/A,#N/A,FALSE,"Inv_Barras"}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  <definedName name="wrn.SERV._.PAVTO._1" hidden="1">{#N/A,#N/A,FALSE,"SS 1";#N/A,#N/A,FALSE,"SS 2";#N/A,#N/A,FALSE,"TER 1 (1)";#N/A,#N/A,FALSE,"TER 1 (2)";#N/A,#N/A,FALSE,"TER 2 ";#N/A,#N/A,FALSE,"TP  (1)";#N/A,#N/A,FALSE,"TP  (2)";#N/A,#N/A,FALSE,"CM BAR"}</definedName>
    <definedName name="wrn.serv.xls." hidden="1">{#N/A,#N/A,FALSE,"CM BAR";#N/A,#N/A,FALSE,"SUBSOLO";#N/A,#N/A,FALSE,"TERREO";#N/A,#N/A,FALSE,"TIPO";#N/A,#N/A,FALSE,"DUP  INF";#N/A,#N/A,FALSE,"DUP SUP"}</definedName>
    <definedName name="wrn.serv.xls._1" hidden="1">{#N/A,#N/A,FALSE,"CM BAR";#N/A,#N/A,FALSE,"SUBSOLO";#N/A,#N/A,FALSE,"TERREO";#N/A,#N/A,FALSE,"TIPO";#N/A,#N/A,FALSE,"DUP  INF";#N/A,#N/A,FALSE,"DUP SUP"}</definedName>
    <definedName name="wrn.SPF." hidden="1">{"APOIO",#N/A,FALSE,"Obras"}</definedName>
    <definedName name="wrn.STAND_ALONE_BOTH." hidden="1">{"FCB_ALL",#N/A,FALSE,"FCB";"GREY_ALL",#N/A,FALSE,"GREY"}</definedName>
    <definedName name="wrn.Tableaux._.A." hidden="1">{#N/A,#N/A,FALSE,"Tabl. A1";#N/A,#N/A,FALSE,"Tabl. A1 b";#N/A,#N/A,FALSE,"Tabl. A2";#N/A,#N/A,FALSE,"Tabl. A2-1";#N/A,#N/A,FALSE,"Tabl. A2-2"}</definedName>
    <definedName name="wrn.Tableaux._.D." hidden="1">{#N/A,#N/A,FALSE,"Tabl. D1";#N/A,#N/A,FALSE,"Tabl. D1 b";#N/A,#N/A,FALSE,"Tabl. D2";#N/A,#N/A,FALSE,"Tabl. D2 b";#N/A,#N/A,FALSE,"Tabl. D3";#N/A,#N/A,FALSE,"Tabl. D4";#N/A,#N/A,FALSE,"Tabl. D5"}</definedName>
    <definedName name="wrn.Tableaux._.F." hidden="1">{#N/A,#N/A,FALSE,"Tabl. FB300";#N/A,#N/A,FALSE,"Tabl. FB350";#N/A,#N/A,FALSE,"Tabl. FB400";#N/A,#N/A,FALSE,"Tabl. FB500";#N/A,#N/A,FALSE,"Tabl. FS090"}</definedName>
    <definedName name="wrn.Tableaux._.G." hidden="1">{#N/A,#N/A,FALSE,"Tabl. G1";#N/A,#N/A,FALSE,"Tabl. G2"}</definedName>
    <definedName name="wrn.Tableaux._.H." hidden="1">{#N/A,#N/A,FALSE,"Tabl. H1";#N/A,#N/A,FALSE,"Tabl. H2"}</definedName>
    <definedName name="wrn.temp." hidden="1">{#N/A,#N/A,FALSE,"AOESTOQ4";#N/A,#N/A,FALSE,"POSEST";#N/A,#N/A,FALSE,"CARBLIG";#N/A,#N/A,FALSE,"EV.PREÇO";#N/A,#N/A,FALSE,"AOQTDMIX7";#N/A,#N/A,FALSE,"AOPREÇO8";#N/A,#N/A,FALSE,"GRAFMIX9";#N/A,#N/A,FALSE,"GRAFRB10";#N/A,#N/A,FALSE,"GRAFCOMP11";#N/A,#N/A,FALSE,"AODPINDI12"}</definedName>
    <definedName name="wrn.TEMPO." hidden="1">{#N/A,#N/A,FALSE,"Par.Conj.";#N/A,#N/A,FALSE,"Prod.Fis";#N/A,#N/A,FALSE,"Est.Físico";#N/A,#N/A,FALSE,"Mix";#N/A,#N/A,FALSE,"P.Médio";#N/A,#N/A,FALSE,"Rec.Bruta"}</definedName>
    <definedName name="wrn.TERCEIRO." hidden="1">{#N/A,#N/A,FALSE,"corret.gmotors";#N/A,#N/A,FALSE,"front.gv";#N/A,#N/A,FALSE,"correto.sandi";#N/A,#N/A,FALSE,"agrorio.rod.agric";#N/A,#N/A,FALSE,"promo.postop";#N/A,#N/A,FALSE,"rodocred.sandi";#N/A,#N/A,FALSE,"correto.front";#N/A,#N/A,FALSE,"correto.j.piratini";#N/A,#N/A,FALSE,"riocamp.dm";#N/A,#N/A,FALSE,"campos.daihatsu ";#N/A,#N/A,FALSE,"cuiabá.daihatsu ";#N/A,#N/A,FALSE,"cirasa.daihatsu ";#N/A,#N/A,FALSE,"front.daihatsu";#N/A,#N/A,FALSE,"g.motors.daihatsu ";#N/A,#N/A,FALSE,"belem.daihatsu ";#N/A,#N/A,FALSE,"rioverm.daihatsu";#N/A,#N/A,FALSE,"rodocred.g.motors";#N/A,#N/A,FALSE,"rondo.sandi";#N/A,#N/A,FALSE,"promo.rodoren.";#N/A,#N/A,FALSE,"link.promo";#N/A,#N/A,FALSE,"verd.com.verd.sa";#N/A,#N/A,FALSE,"frigo.ruy";#N/A,#N/A,FALSE,"correto.daihatsu";#N/A,#N/A,FALSE,"gv.belem";#N/A,#N/A,FALSE,"front.dm";#N/A,#N/A,FALSE,"rond.corret";#N/A,#N/A,FALSE,"rioverm.corret";#N/A,#N/A,FALSE,"corret.cuiabá";#N/A,#N/A,FALSE,"agro.fazbacuri";#N/A,#N/A,FALSE,"corret.dm";#N/A,#N/A,FALSE,"verdade.dm";#N/A,#N/A,FALSE,"rioverm.dm";#N/A,#N/A,FALSE,"rond.dm";#N/A,#N/A,FALSE,"cuiabá.dm";#N/A,#N/A,FALSE,"verdcom.dm";#N/A,#N/A,FALSE,"gv.gmotors";#N/A,#N/A,FALSE,"lavínia.dm";#N/A,#N/A,FALSE,"gv.sandíesel";#N/A,#N/A,FALSE,"corret.wvjr";#N/A,#N/A,FALSE,"daihatsu.factoring";#N/A,#N/A,FALSE,"sadive.dm";#N/A,#N/A,FALSE,"corret.cuiabá";#N/A,#N/A,FALSE,"corret.hsf";#N/A,#N/A,FALSE,"cirasa.gminas";#N/A,#N/A,FALSE,"fazbac.rodagric"}</definedName>
    <definedName name="wrn.TERCEIRO01" hidden="1">{#N/A,#N/A,FALSE,"corret.gmotors";#N/A,#N/A,FALSE,"front.gv";#N/A,#N/A,FALSE,"correto.sandi";#N/A,#N/A,FALSE,"agrorio.rod.agric";#N/A,#N/A,FALSE,"promo.postop";#N/A,#N/A,FALSE,"rodocred.sandi";#N/A,#N/A,FALSE,"correto.front";#N/A,#N/A,FALSE,"correto.j.piratini";#N/A,#N/A,FALSE,"riocamp.dm";#N/A,#N/A,FALSE,"campos.daihatsu ";#N/A,#N/A,FALSE,"cuiabá.daihatsu ";#N/A,#N/A,FALSE,"cirasa.daihatsu ";#N/A,#N/A,FALSE,"front.daihatsu";#N/A,#N/A,FALSE,"g.motors.daihatsu ";#N/A,#N/A,FALSE,"belem.daihatsu ";#N/A,#N/A,FALSE,"rioverm.daihatsu";#N/A,#N/A,FALSE,"rodocred.g.motors";#N/A,#N/A,FALSE,"rondo.sandi";#N/A,#N/A,FALSE,"promo.rodoren.";#N/A,#N/A,FALSE,"link.promo";#N/A,#N/A,FALSE,"verd.com.verd.sa";#N/A,#N/A,FALSE,"frigo.ruy";#N/A,#N/A,FALSE,"correto.daihatsu";#N/A,#N/A,FALSE,"gv.belem";#N/A,#N/A,FALSE,"front.dm";#N/A,#N/A,FALSE,"rond.corret";#N/A,#N/A,FALSE,"rioverm.corret";#N/A,#N/A,FALSE,"corret.cuiabá";#N/A,#N/A,FALSE,"agro.fazbacuri";#N/A,#N/A,FALSE,"corret.dm";#N/A,#N/A,FALSE,"verdade.dm";#N/A,#N/A,FALSE,"rioverm.dm";#N/A,#N/A,FALSE,"rond.dm";#N/A,#N/A,FALSE,"cuiabá.dm";#N/A,#N/A,FALSE,"verdcom.dm";#N/A,#N/A,FALSE,"gv.gmotors";#N/A,#N/A,FALSE,"lavínia.dm";#N/A,#N/A,FALSE,"gv.sandíesel";#N/A,#N/A,FALSE,"corret.wvjr";#N/A,#N/A,FALSE,"daihatsu.factoring";#N/A,#N/A,FALSE,"sadive.dm";#N/A,#N/A,FALSE,"corret.cuiabá";#N/A,#N/A,FALSE,"corret.hsf";#N/A,#N/A,FALSE,"cirasa.gminas";#N/A,#N/A,FALSE,"fazbac.rodagric"}</definedName>
    <definedName name="wrn.Timberland." hidden="1">{#N/A,#N/A,FALSE,"TIMBERLAND 33";#N/A,#N/A,FALSE,"TIMBERLAND Mês e Acum 34";#N/A,#N/A,FALSE,"TIMBERLAND Acum 35"}</definedName>
    <definedName name="wrn.Trading._.Summary." hidden="1">{#N/A,#N/A,FALSE,"Trading Summary"}</definedName>
    <definedName name="wrn.Usinor." hidden="1">{#N/A,#N/A,FALSE,"Introduction";#N/A,#N/A,FALSE,"A";#N/A,#N/A,FALSE,"SumExe1";#N/A,#N/A,FALSE,"SumExe2";#N/A,#N/A,FALSE,"B";#N/A,#N/A,FALSE,"MixTotal";#N/A,#N/A,FALSE,"MixDomestic";#N/A,#N/A,FALSE,"MixForeign";#N/A,#N/A,FALSE,"Evolução";#N/A,#N/A,FALSE,"Receita";#N/A,#N/A,FALSE,"PMDet";#N/A,#N/A,FALSE,"C";#N/A,#N/A,FALSE,"Gráf_Prod";#N/A,#N/A,FALSE,"Produção";#N/A,#N/A,FALSE,"Invest";#N/A,#N/A,FALSE,"D";#N/A,#N/A,FALSE,"Mão_Obra";#N/A,#N/A,FALSE,"WorkSafety";#N/A,#N/A,FALSE,"E";#N/A,#N/A,FALSE,"Custo_Prod";#N/A,#N/A,FALSE,"DespInd_Graf";#N/A,#N/A,FALSE,"Desp_Ind";#N/A,#N/A,FALSE,"F";#N/A,#N/A,FALSE,"G.Op.Cx";#N/A,#N/A,FALSE,"Fluxo Cxa";#N/A,#N/A,FALSE,"Endiv";#N/A,#N/A,FALSE,"Ações";#N/A,#N/A,FALSE,"G";#N/A,#N/A,FALSE,"Working";#N/A,#N/A,FALSE,"Working_1";#N/A,#N/A,FALSE,"Est_Valor";#N/A,#N/A,FALSE,"Est_Ton";#N/A,#N/A,FALSE,"Fluxo";#N/A,#N/A,FALSE,"Plan1"}</definedName>
    <definedName name="wrn.work._.rev._.sal._.uss." hidden="1">{"work rev sal uss",#N/A,TRUE,"WORKSHEET REV &amp; SAL"}</definedName>
    <definedName name="wrn.Work._.sal._.RS." hidden="1">{"WORK REV SAL R$",#N/A,TRUE,"WORKSHEET REV &amp; SAL"}</definedName>
    <definedName name="wrn.WWY." hidden="1">{#N/A,#N/A,FALSE,"WWY"}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" hidden="1">{#N/A,#N/A,FALSE,"Tabl. FB300";#N/A,#N/A,FALSE,"Tabl. FB350";#N/A,#N/A,FALSE,"Tabl. FB400";#N/A,#N/A,FALSE,"Tabl. FB500";#N/A,#N/A,FALSE,"Tabl. FS090"}</definedName>
    <definedName name="wwwww" hidden="1">{#N/A,#N/A,FALSE,"Tabl. G1";#N/A,#N/A,FALSE,"Tabl. G2"}</definedName>
    <definedName name="XCFGB" hidden="1">{#N/A,#N/A,FALSE,"Tabl. G1";#N/A,#N/A,FALSE,"Tabl. G2"}</definedName>
    <definedName name="xcgjkfghf" hidden="1">{#N/A,#N/A,FALSE,"Plan1";#N/A,#N/A,FALSE,"Plan2"}</definedName>
    <definedName name="XCGJKVHFDG" hidden="1">{#N/A,#N/A,FALSE,"Plan1";#N/A,#N/A,FALSE,"Plan2"}</definedName>
    <definedName name="xçl" hidden="1">{#N/A,#N/A,FALSE,"Plan1";#N/A,#N/A,FALSE,"Plan2"}</definedName>
    <definedName name="xdfeft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DFFDFG" hidden="1">{#N/A,#N/A,FALSE,"Tabl. D1";#N/A,#N/A,FALSE,"Tabl. D1 b";#N/A,#N/A,FALSE,"Tabl. D2";#N/A,#N/A,FALSE,"Tabl. D2 b";#N/A,#N/A,FALSE,"Tabl. D3";#N/A,#N/A,FALSE,"Tabl. D4";#N/A,#N/A,FALSE,"Tabl. D5"}</definedName>
    <definedName name="xfdxfdf" hidden="1">{#N/A,#N/A,FALSE,"Plan1";#N/A,#N/A,FALSE,"Plan2"}</definedName>
    <definedName name="xfvchdhhd" hidden="1">{"Econ Consolidado",#N/A,FALSE,"Econ Consol";"Fluxo de Caixa",#N/A,FALSE,"Fluxo Caixa";"Investimentos",#N/A,FALSE,"Investimentos"}</definedName>
    <definedName name="xls" hidden="1">{"AVÓS",#N/A,FALSE,"Obras"}</definedName>
    <definedName name="xmght" hidden="1">{#N/A,#N/A,FALSE,"Plan1";#N/A,#N/A,FALSE,"Plan2"}</definedName>
    <definedName name="xplan" hidden="1">#REF!</definedName>
    <definedName name="Xref" hidden="1">#REF!</definedName>
    <definedName name="XREF_COLUMN_15" hidden="1">#REF!</definedName>
    <definedName name="XREF_COLUMN_16" hidden="1">#REF!</definedName>
    <definedName name="XREF_COLUMN_21" hidden="1">#REF!</definedName>
    <definedName name="XREF_COLUMN_26" hidden="1">#REF!</definedName>
    <definedName name="XRefColumnsCount" hidden="1">1</definedName>
    <definedName name="XRefCopy10Row" hidden="1">#REF!</definedName>
    <definedName name="XRefCopy11Row" hidden="1">#REF!</definedName>
    <definedName name="XRefCopy12Row" hidden="1">#REF!</definedName>
    <definedName name="XRefCopy13Row" hidden="1">#REF!</definedName>
    <definedName name="XRefCopy14Row" hidden="1">#REF!</definedName>
    <definedName name="XRefCopy15Row" hidden="1">#REF!</definedName>
    <definedName name="XRefCopy16Row" hidden="1">#REF!</definedName>
    <definedName name="XRefCopy17Row" hidden="1">#REF!</definedName>
    <definedName name="XRefCopy18Row" hidden="1">#REF!</definedName>
    <definedName name="XRefCopy19Row" hidden="1">#REF!</definedName>
    <definedName name="XRefCopy1Row" hidden="1">#REF!</definedName>
    <definedName name="XRefCopy20Row" hidden="1">#REF!</definedName>
    <definedName name="XRefCopy21Row" hidden="1">#REF!</definedName>
    <definedName name="XRefCopy22Row" hidden="1">#REF!</definedName>
    <definedName name="XRefCopy23Row" hidden="1">#REF!</definedName>
    <definedName name="XRefCopy24Row" hidden="1">#REF!</definedName>
    <definedName name="XRefCopy25Row" hidden="1">#REF!</definedName>
    <definedName name="XRefCopy2Row" hidden="1">#REF!</definedName>
    <definedName name="XRefCopy38Row" hidden="1">#REF!</definedName>
    <definedName name="XRefCopy39Row" hidden="1">#REF!</definedName>
    <definedName name="XRefCopy3Row" hidden="1">#REF!</definedName>
    <definedName name="XRefCopy40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Row" hidden="1">#REF!</definedName>
    <definedName name="XRefCopy46Row" hidden="1">#REF!</definedName>
    <definedName name="XRefCopy47" hidden="1">#REF!</definedName>
    <definedName name="XRefCopy4Row" hidden="1">#REF!</definedName>
    <definedName name="XRefCopy50" hidden="1">#REF!</definedName>
    <definedName name="XRefCopy5Row" hidden="1">#REF!</definedName>
    <definedName name="XRefCopy6Row" hidden="1">#REF!</definedName>
    <definedName name="XRefCopy7Row" hidden="1">#REF!</definedName>
    <definedName name="XRefCopy8Row" hidden="1">#REF!</definedName>
    <definedName name="XRefCopy9Row" hidden="1">#REF!</definedName>
    <definedName name="XRefCopyRangeCount" hidden="1">1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9Row" hidden="1">#REF!</definedName>
    <definedName name="XRefPaste1Row" hidden="1">#REF!</definedName>
    <definedName name="XRefPaste20Row" hidden="1">#REF!</definedName>
    <definedName name="XRefPaste21Row" hidden="1">#REF!</definedName>
    <definedName name="XRefPaste22Row" hidden="1">#REF!</definedName>
    <definedName name="XRefPaste23Row" hidden="1">#REF!</definedName>
    <definedName name="XRefPaste24Row" hidden="1">#REF!</definedName>
    <definedName name="XRefPaste25Row" hidden="1">#REF!</definedName>
    <definedName name="XRefPaste26Row" hidden="1">#REF!</definedName>
    <definedName name="XRefPaste27Row" hidden="1">#REF!</definedName>
    <definedName name="XRefPaste28Row" hidden="1">#REF!</definedName>
    <definedName name="XRefPaste29Row" hidden="1">#REF!</definedName>
    <definedName name="XRefPaste2Row" hidden="1">#REF!</definedName>
    <definedName name="XRefPaste30Row" hidden="1">#REF!</definedName>
    <definedName name="XRefPaste31Row" hidden="1">#REF!</definedName>
    <definedName name="XRefPaste32Row" hidden="1">#REF!</definedName>
    <definedName name="XRefPaste33Row" hidden="1">#REF!</definedName>
    <definedName name="XRefPaste34Row" hidden="1">#REF!</definedName>
    <definedName name="XRefPaste35Row" hidden="1">#REF!</definedName>
    <definedName name="XRefPaste39Row" hidden="1">#REF!</definedName>
    <definedName name="XRefPaste3Row" hidden="1">#REF!</definedName>
    <definedName name="XRefPaste40" hidden="1">#REF!</definedName>
    <definedName name="XRefPaste40Row" hidden="1">#REF!</definedName>
    <definedName name="XRefPaste41Row" hidden="1">#REF!</definedName>
    <definedName name="XRefPaste43Row" hidden="1">#REF!</definedName>
    <definedName name="XRefPaste47Row" hidden="1">#REF!</definedName>
    <definedName name="XRefPaste48Row" hidden="1">#REF!</definedName>
    <definedName name="XRefPaste4Row" hidden="1">#REF!</definedName>
    <definedName name="XRefPaste5Row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1</definedName>
    <definedName name="xxx" hidden="1">{#N/A,#N/A,FALSE,"Tabl. G1";#N/A,#N/A,FALSE,"Tabl. G2"}</definedName>
    <definedName name="xxxx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x" hidden="1">#REF!</definedName>
    <definedName name="xxxxxxxxxxxxxx" hidden="1">{#N/A,#N/A,FALSE,"Plan1";#N/A,#N/A,FALSE,"Plan2"}</definedName>
    <definedName name="xyz" hidden="1">{#N/A,#N/A,TRUE,"Tar B.U";#N/A,#N/A,TRUE,"Teeraanleg";#N/A,#N/A,TRUE,"TeerHerverkope";#N/A,#N/A,TRUE,"Carbon B.U";#N/A,#N/A,TRUE,"Kooks";#N/A,#N/A,TRUE,"Herverkopekooks";#N/A,#N/A,TRUE,"Ferrite B.U";#N/A,#N/A,TRUE,"Lurgi";#N/A,#N/A,TRUE,"Magpowder";#N/A,#N/A,TRUE,"Trade";#N/A,#N/A,TRUE,"Nurock";#N/A,#N/A,TRUE,"Suprachem"}</definedName>
    <definedName name="xzfrt" hidden="1">{#N/A,#N/A,FALSE,"Plan1";#N/A,#N/A,FALSE,"Plan2"}</definedName>
    <definedName name="yeitrtged" hidden="1">{#N/A,#N/A,FALSE,"Plan1";#N/A,#N/A,FALSE,"Plan2"}</definedName>
    <definedName name="yhdfiuygrui" hidden="1">{#N/A,#N/A,FALSE,"Plan1";#N/A,#N/A,FALSE,"Plan2"}</definedName>
    <definedName name="yjymyjgjd" hidden="1">{"'RR'!$A$2:$E$81"}</definedName>
    <definedName name="ymtmymy" hidden="1">{"'RR'!$A$2:$E$81"}</definedName>
    <definedName name="yr" hidden="1">{"MATRIZES",#N/A,FALSE,"Obras"}</definedName>
    <definedName name="YRGUYDRIY" hidden="1">{"Econ Consolidado",#N/A,FALSE,"Econ Consol";"Fluxo de Caixa",#N/A,FALSE,"Fluxo Caixa";"Investimentos",#N/A,FALSE,"Investimentos"}</definedName>
    <definedName name="ytj6ymyu" hidden="1">{"'RR'!$A$2:$E$81"}</definedName>
    <definedName name="yuegursdmksf" hidden="1">{#N/A,#N/A,FALSE,"Plan1";#N/A,#N/A,FALSE,"Plan2"}</definedName>
    <definedName name="yuekl4fr" hidden="1">{#N/A,#N/A,FALSE,"Plan1";#N/A,#N/A,FALSE,"Plan2"}</definedName>
    <definedName name="yureytuyrea" hidden="1">{#N/A,#N/A,FALSE,"Plan1";#N/A,#N/A,FALSE,"Plan2"}</definedName>
    <definedName name="yurttserr" hidden="1">{#N/A,#N/A,FALSE,"Tabl. D1";#N/A,#N/A,FALSE,"Tabl. D1 b";#N/A,#N/A,FALSE,"Tabl. D2";#N/A,#N/A,FALSE,"Tabl. D2 b";#N/A,#N/A,FALSE,"Tabl. D3";#N/A,#N/A,FALSE,"Tabl. D4";#N/A,#N/A,FALSE,"Tabl. D5"}</definedName>
    <definedName name="yy" hidden="1">{"AVÓS",#N/A,FALSE,"Obras"}</definedName>
    <definedName name="yyntyhn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yyy" hidden="1">{#N/A,#N/A,FALSE,"Tabl. G1";#N/A,#N/A,FALSE,"Tabl. G2"}</definedName>
    <definedName name="yyyyy" hidden="1">{#N/A,#N/A,FALSE,"Tabl. D1";#N/A,#N/A,FALSE,"Tabl. D1 b";#N/A,#N/A,FALSE,"Tabl. D2";#N/A,#N/A,FALSE,"Tabl. D2 b";#N/A,#N/A,FALSE,"Tabl. D3";#N/A,#N/A,FALSE,"Tabl. D4";#N/A,#N/A,FALSE,"Tabl. D5"}</definedName>
    <definedName name="z" hidden="1">{"'Estimativa de Lançamento-JAN'!$A$1:$AI$85"}</definedName>
    <definedName name="z\djs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_022B7420_7F94_427F_B370_84030F9B3342_.wvu.FilterData" hidden="1">#REF!</definedName>
    <definedName name="Z_04BC043C_175B_412D_8093_6F29CD74FBAE_.wvu.FilterData" hidden="1">#REF!</definedName>
    <definedName name="Z_058B9256_CB4D_4C39_834D_D693FEEB491F_.wvu.FilterData" hidden="1">#REF!</definedName>
    <definedName name="Z_05D1A71D_3B7B_4FB7_8DF3_B8E29CA3927A_.wvu.FilterData" hidden="1">#REF!</definedName>
    <definedName name="Z_07C2CF55_E6DF_411A_AB00_7E155615468C_.wvu.FilterData" hidden="1">#REF!</definedName>
    <definedName name="Z_0B1003A7_69DB_4D5B_966D_57B9E8AF76FB_.wvu.FilterData" hidden="1">#REF!</definedName>
    <definedName name="Z_0C3EE359_64F6_4049_9576_8EACA8563EA4_.wvu.FilterData" hidden="1">#REF!</definedName>
    <definedName name="Z_0D05AC4E_32D3_4985_8208_9776E00AC749_.wvu.FilterData" hidden="1">#REF!</definedName>
    <definedName name="Z_0DC459DE_F68C_4E33_8D1E_F1663ABAC944_.wvu.FilterData" hidden="1">#REF!</definedName>
    <definedName name="Z_0FACBA89_1203_4ED8_87E5_EC1D45B051B7_.wvu.FilterData" hidden="1">#REF!</definedName>
    <definedName name="Z_0FEA3536_5108_4591_BECF_C3181387F85F_.wvu.FilterData" hidden="1">#REF!</definedName>
    <definedName name="Z_0FEFDB42_ECBC_4500_A6C8_FEE3D368790B_.wvu.FilterData" hidden="1">#REF!</definedName>
    <definedName name="Z_110A0651_47C7_408E_B3BF_0C80D30B95FC_.wvu.FilterData" hidden="1">#REF!</definedName>
    <definedName name="Z_128E64DD_BE84_40EE_A6D2_C9B0EB25CBBD_.wvu.FilterData" hidden="1">#REF!</definedName>
    <definedName name="Z_12F2973E_0018_407B_98AD_CD9C5D1F65FA_.wvu.FilterData" hidden="1">#REF!</definedName>
    <definedName name="Z_137DAE61_8A8D_4219_A4CC_0EEC18A94882_.wvu.FilterData" hidden="1">#REF!</definedName>
    <definedName name="Z_13E06FB5_D019_406D_B278_1B53AD2F6386_.wvu.FilterData" hidden="1">#REF!</definedName>
    <definedName name="Z_14D375AC_5615_46DE_8EE3_95915B2A8B54_.wvu.FilterData" hidden="1">#REF!</definedName>
    <definedName name="Z_15B5DC78_B02F_4AC6_8572_015040A55619_.wvu.FilterData" hidden="1">#REF!</definedName>
    <definedName name="Z_166D6F0F_4D44_46E7_8C36_48FD4848B5AA_.wvu.FilterData" hidden="1">#REF!</definedName>
    <definedName name="Z_16FAB836_2255_4D4C_90E4_6B46255F3759_.wvu.FilterData" hidden="1">#REF!</definedName>
    <definedName name="Z_198D391C_95CB_49F5_8924_5FEA3CE5C98A_.wvu.FilterData" hidden="1">#REF!</definedName>
    <definedName name="Z_1D9C37CC_3E33_4D4D_B7CD_819F75C83D65_.wvu.FilterData" hidden="1">#REF!</definedName>
    <definedName name="Z_1DF9838C_880D_4C4E_BFFE_89B5894EC40F_.wvu.FilterData" hidden="1">#REF!</definedName>
    <definedName name="Z_1EF42BFC_874B_4E01_B67D_1607E823ACD0_.wvu.FilterData" hidden="1">#REF!</definedName>
    <definedName name="Z_1F94C6E7_3CCA_4599_AF6F_4D6291B2AD93_.wvu.FilterData" hidden="1">#REF!</definedName>
    <definedName name="Z_20A9AA17_0DEB_4190_8DAD_FC60D0D33A52_.wvu.FilterData" hidden="1">#REF!</definedName>
    <definedName name="Z_2103F656_ECB2_4F99_BE9B_56F4D7A5CEE2_.wvu.FilterData" hidden="1">#REF!</definedName>
    <definedName name="Z_2158A2BC_8DB5_455D_AFDE_914B22949288_.wvu.FilterData" hidden="1">#REF!</definedName>
    <definedName name="Z_21A967FF_561E_495F_AEB9_4DD3BEDA53BC_.wvu.FilterData" hidden="1">#REF!</definedName>
    <definedName name="Z_227E7522_DC52_4EA7_A11A_0741FF23CC42_.wvu.FilterData" hidden="1">#REF!</definedName>
    <definedName name="Z_23BA0C23_280B_4568_A53C_1C6D2E85772A_.wvu.FilterData" hidden="1">#REF!</definedName>
    <definedName name="Z_244346C6_3866_4160_9E2E_C77913F25398_.wvu.FilterData" hidden="1">#REF!</definedName>
    <definedName name="Z_25117F67_F0EE_43EF_8FF9_79F533CE10B0_.wvu.FilterData" hidden="1">#REF!</definedName>
    <definedName name="Z_259E2DDE_5459_4510_B7A2_66F49964C56E_.wvu.FilterData" hidden="1">#REF!</definedName>
    <definedName name="Z_25C7DFCF_BE54_4A41_B957_DE39B9B2A5B5_.wvu.FilterData" hidden="1">#REF!</definedName>
    <definedName name="Z_272E0E4D_901D_11D7_B59C_0050DAB35C7B_.wvu.FilterData" hidden="1">#REF!</definedName>
    <definedName name="Z_27D9353E_5A5F_49BF_8724_FA312A4073FF_.wvu.FilterData" hidden="1">#REF!</definedName>
    <definedName name="Z_299BE965_B904_49FA_A79D_B9538F94936F_.wvu.FilterData" hidden="1">#REF!</definedName>
    <definedName name="Z_29D37CE9_76D1_4D09_99A0_55ABA6929929_.wvu.FilterData" hidden="1">#REF!</definedName>
    <definedName name="Z_2C05BC27_731C_41F4_980F_CD81E4A7A662_.wvu.FilterData" hidden="1">#REF!</definedName>
    <definedName name="Z_2C0BDCBF_705B_4E5A_9659_05D99EC56641_.wvu.FilterData" hidden="1">#REF!</definedName>
    <definedName name="Z_2CD580B5_D99D_45ED_AC1E_45F8CBBBB9F1_.wvu.FilterData" hidden="1">#REF!</definedName>
    <definedName name="Z_2D98D706_A306_4353_8B3D_DA92F9EAEC9A_.wvu.FilterData" hidden="1">#REF!</definedName>
    <definedName name="Z_2F8736FC_F07E_49E8_9C13_8E0A0F5EFE5F_.wvu.FilterData" hidden="1">#REF!</definedName>
    <definedName name="Z_304C2F7A_D3A6_4DBA_A568_C3E56D7C6E2F_.wvu.FilterData" hidden="1">#REF!</definedName>
    <definedName name="Z_30E0ACE8_B29A_44E9_B542_E8C1CA3FD802_.wvu.FilterData" hidden="1">#REF!</definedName>
    <definedName name="Z_31A27EA2_D574_43B8_A671_7419A12151C9_.wvu.FilterData" hidden="1">#REF!</definedName>
    <definedName name="Z_32D1B352_62AB_4105_8DFC_EAA2DF743365_.wvu.FilterData" hidden="1">#REF!</definedName>
    <definedName name="Z_330DF436_5BED_40AF_AC51_73D268BD9DF4_.wvu.FilterData" hidden="1">#REF!</definedName>
    <definedName name="Z_33B8EF57_2FB1_4600_9590_B0A2F2FE409B_.wvu.FilterData" hidden="1">#REF!</definedName>
    <definedName name="Z_3404588C_6CE7_4C97_A62C_D19D9EE290D3_.wvu.FilterData" hidden="1">#REF!</definedName>
    <definedName name="Z_34E71878_8D1A_4343_91A1_3FE085136D2B_.wvu.FilterData" hidden="1">#REF!</definedName>
    <definedName name="Z_37611AA0_E86A_42C8_8705_108B25E060A1_.wvu.FilterData" hidden="1">#REF!</definedName>
    <definedName name="Z_38FE6CED_4C19_4332_9788_ACC902B20A46_.wvu.FilterData" hidden="1">#REF!</definedName>
    <definedName name="Z_394E75CB_4F7F_4C88_A08F_29E48E587341_.wvu.FilterData" hidden="1">#REF!</definedName>
    <definedName name="Z_3C200595_20A3_4A0C_B071_705F4AD5DAD3_.wvu.FilterData" hidden="1">#REF!</definedName>
    <definedName name="Z_3E93FF4A_0B7F_475C_A63C_54FBDB9DB4C5_.wvu.FilterData" hidden="1">#REF!</definedName>
    <definedName name="Z_3FF05DC4_CA9E_470D_A193_91785ACE00EF_.wvu.FilterData" hidden="1">#REF!</definedName>
    <definedName name="Z_43791B95_57D7_42F4_8815_D1B7E488543E_.wvu.FilterData" hidden="1">#REF!</definedName>
    <definedName name="Z_445AA90F_6D9B_40F5_8E1D_CE1EF57CF450_.wvu.FilterData" hidden="1">#REF!</definedName>
    <definedName name="Z_454E0C40_F84F_42A3_A371_6F23C1F38595_.wvu.FilterData" hidden="1">#REF!</definedName>
    <definedName name="Z_4608FCB3_3552_4D58_B6CE_B8F34D78221E_.wvu.FilterData" hidden="1">#REF!</definedName>
    <definedName name="Z_46E47F7C_9185_4E39_BED5_B4A69FF64CC1_.wvu.FilterData" hidden="1">#REF!</definedName>
    <definedName name="Z_48202D5D_77CB_41DE_8C59_9325C98D7C97_.wvu.FilterData" hidden="1">#REF!</definedName>
    <definedName name="Z_48824DFE_B714_4D0B_9E95_F01C5BAD5D1F_.wvu.FilterData" hidden="1">#REF!</definedName>
    <definedName name="Z_4C45D885_33EE_4DA9_BF96_6B10CFBA5596_.wvu.FilterData" hidden="1">#REF!</definedName>
    <definedName name="Z_4D344757_9064_4D2F_A3A5_69132D23B7B9_.wvu.FilterData" hidden="1">#REF!</definedName>
    <definedName name="Z_4E773EE1_0A5B_43A9_9C28_FFB0A27D19C3_.wvu.FilterData" hidden="1">#REF!</definedName>
    <definedName name="Z_5122F04C_91B2_4031_BAE2_43203D520992_.wvu.FilterData" hidden="1">#REF!</definedName>
    <definedName name="Z_52B8D0B0_5872_4367_8D38_9AA5A4B975B3_.wvu.FilterData" hidden="1">#REF!</definedName>
    <definedName name="Z_532423B2_94C7_44C1_9A2A_9712DAE92CE9_.wvu.FilterData" hidden="1">#REF!</definedName>
    <definedName name="Z_53F31130_5EA7_42BA_93EB_88A7CB743782_.wvu.FilterData" hidden="1">#REF!</definedName>
    <definedName name="Z_55213581_1831_4A94_AB4D_23E4F8BC8085_.wvu.FilterData" hidden="1">#REF!</definedName>
    <definedName name="Z_552B9204_1C85_45BC_B148_AF3E206BDAA2_.wvu.FilterData" hidden="1">#REF!</definedName>
    <definedName name="Z_566671FC_5910_47FD_B961_1065A17D262D_.wvu.FilterData" hidden="1">#REF!</definedName>
    <definedName name="Z_569D17FA_30FE_42CA_8D65_E126C1C01EC2_.wvu.FilterData" hidden="1">#REF!</definedName>
    <definedName name="Z_573E904E_5C2F_4CA2_AFCF_918B916322E4_.wvu.FilterData" hidden="1">#REF!</definedName>
    <definedName name="Z_58DA6172_DC47_4A5F_B420_207BB6987764_.wvu.FilterData" hidden="1">#REF!</definedName>
    <definedName name="Z_58FCB891_F6F4_46F2_BF6B_861E585C9231_.wvu.FilterData" hidden="1">#REF!</definedName>
    <definedName name="Z_59A87EBA_E018_40E8_A580_AB2176E95D7E_.wvu.FilterData" hidden="1">#REF!</definedName>
    <definedName name="Z_5A3E740D_87C0_4F85_AB6D_B402AD860D04_.wvu.FilterData" hidden="1">#REF!</definedName>
    <definedName name="Z_5B42E6B5_40AA_4D3F_B932_EF1583491CDE_.wvu.FilterData" hidden="1">#REF!</definedName>
    <definedName name="Z_5B7B4951_7310_4C66_B906_4D046076272E_.wvu.FilterData" hidden="1">#REF!</definedName>
    <definedName name="Z_5D41F4B9_83DF_4509_9C07_453BA5A62846_.wvu.FilterData" hidden="1">#REF!</definedName>
    <definedName name="Z_5DB05E9F_8F3B_4886_A6CB_2CC53331BA7A_.wvu.FilterData" hidden="1">#REF!</definedName>
    <definedName name="Z_5F096896_2CB8_4B96_A0FE_9AB50EEEEFAB_.wvu.FilterData" hidden="1">#REF!</definedName>
    <definedName name="Z_60DF8B29_1C1F_4B50_BDA8_B8E0C7DD04C3_.wvu.Cols" hidden="1">#REF!,#REF!</definedName>
    <definedName name="Z_60DF8B29_1C1F_4B50_BDA8_B8E0C7DD04C3_.wvu.FilterData" hidden="1">#REF!</definedName>
    <definedName name="Z_615F4A4D_D5AB_4A04_81F5_F436484247A5_.wvu.FilterData" hidden="1">#REF!</definedName>
    <definedName name="Z_616443B5_6F0D_4082_9223_F71B54305366_.wvu.FilterData" hidden="1">#REF!</definedName>
    <definedName name="Z_631F0312_B404_409F_AF2B_39FB2D25040B_.wvu.FilterData" hidden="1">#REF!</definedName>
    <definedName name="Z_632CF316_8294_4588_87E1_2B69E184A62B_.wvu.FilterData" hidden="1">#REF!</definedName>
    <definedName name="Z_66D1BA5F_F4AE_443C_8583_CE89D6674A73_.wvu.FilterData" hidden="1">#REF!</definedName>
    <definedName name="Z_66DD4806_8039_438A_B1CE_46CC5B464050_.wvu.FilterData" hidden="1">#REF!</definedName>
    <definedName name="Z_67B65FDF_FF67_490E_B8E5_92DC66C9FC9D_.wvu.FilterData" hidden="1">#REF!</definedName>
    <definedName name="Z_68B709DF_9429_4090_9106_386C5F16C4D7_.wvu.FilterData" hidden="1">#REF!</definedName>
    <definedName name="Z_690BC25F_5AA3_4B4B_9507_8C197E768E98_.wvu.FilterData" hidden="1">#REF!</definedName>
    <definedName name="Z_6A66B8A7_491B_4A29_94A1_39F4FDA32C48_.wvu.FilterData" hidden="1">#REF!</definedName>
    <definedName name="Z_6A6F36C8_24A1_4147_9C63_27B7978935DD_.wvu.FilterData" hidden="1">#REF!</definedName>
    <definedName name="Z_6C2050D3_ABE5_4B48_B2A7_DDDD21669987_.wvu.FilterData" hidden="1">#REF!</definedName>
    <definedName name="Z_6CD84A0B_C00D_4BC8_A655_6383CCA4B296_.wvu.FilterData" hidden="1">#REF!</definedName>
    <definedName name="Z_6D5E5F42_E924_48A0_A50F_5BB481AFD1D5_.wvu.FilterData" hidden="1">#REF!</definedName>
    <definedName name="Z_6D789842_F56B_40C4_8907_F36C02855F76_.wvu.FilterData" hidden="1">#REF!</definedName>
    <definedName name="Z_6E345713_0818_471C_B54B_D890B987A0BC_.wvu.FilterData" hidden="1">#REF!</definedName>
    <definedName name="Z_701DEAE4_9CF1_491A_A54B_A6AE3235639D_.wvu.FilterData" hidden="1">#REF!</definedName>
    <definedName name="Z_7319B1DA_C8AE_4D1D_AB4C_B14141921483_.wvu.FilterData" hidden="1">#REF!</definedName>
    <definedName name="Z_75A1B66F_9EE1_4406_8264_C9BF12113183_.wvu.FilterData" hidden="1">#REF!</definedName>
    <definedName name="Z_7651BD63_D75B_41A5_B133_06AE6A84AE8F_.wvu.FilterData" hidden="1">#REF!</definedName>
    <definedName name="Z_767B7DB4_B657_4E6E_831B_84CA933FFCBE_.wvu.FilterData" hidden="1">#REF!</definedName>
    <definedName name="Z_76FA93EF_40A9_4929_9B4A_2213742C1620_.wvu.FilterData" hidden="1">#REF!</definedName>
    <definedName name="Z_78A33412_D032_45F7_9C2D_D4A31DB937D9_.wvu.FilterData" hidden="1">#REF!</definedName>
    <definedName name="Z_796E4E5E_16C3_474D_B1D5_F6D39CD34051_.wvu.FilterData" hidden="1">#REF!</definedName>
    <definedName name="Z_7BFA9C41_C881_48A8_90C2_F93F8E16E599_.wvu.FilterData" hidden="1">#REF!</definedName>
    <definedName name="Z_7BFBCE1E_B6C5_4BAC_AD95_2B50D2ED28AB_.wvu.FilterData" hidden="1">#REF!</definedName>
    <definedName name="Z_7C6FEBF3_4382_4282_BBB0_E0269BEE42DE_.wvu.FilterData" hidden="1">#REF!</definedName>
    <definedName name="Z_7D057642_92FA_4DD6_84C5_B10B17893E1F_.wvu.FilterData" hidden="1">#REF!</definedName>
    <definedName name="Z_7ED5F3D1_B838_492E_9467_7E7CE6B348ED_.wvu.FilterData" hidden="1">#REF!</definedName>
    <definedName name="Z_8090FD3B_94DF_4ACF_9708_D5B9ADEFD29C_.wvu.FilterData" hidden="1">#REF!</definedName>
    <definedName name="Z_8149A5A7_8307_4FA6_B457_A66B8A6DFABD_.wvu.FilterData" hidden="1">#REF!</definedName>
    <definedName name="Z_819A0FD3_B678_47E8_9DFB_641B3990B590_.wvu.FilterData" hidden="1">#REF!</definedName>
    <definedName name="Z_82999604_BD48_4054_BDCB_CB8B074A34A3_.wvu.FilterData" hidden="1">#REF!</definedName>
    <definedName name="Z_8473B3F0_0740_4E9F_9BAE_9113E5077DE8_.wvu.FilterData" hidden="1">#REF!</definedName>
    <definedName name="Z_85A83A94_71B4_44C8_8B5A_68CAA2461241_.wvu.FilterData" hidden="1">#REF!</definedName>
    <definedName name="Z_86E0C273_91AF_11D7_9C1E_0004231B06E7_.wvu.FilterData" hidden="1">#REF!</definedName>
    <definedName name="Z_87F04A72_68BF_497D_8569_47D1A3B89590_.wvu.FilterData" hidden="1">#REF!</definedName>
    <definedName name="Z_893CBEFD_F317_41F0_BA87_CC1860E1F73B_.wvu.FilterData" hidden="1">#REF!</definedName>
    <definedName name="Z_89D83FA2_2F4F_4275_9074_3A6247C2CDA6_.wvu.FilterData" hidden="1">#REF!</definedName>
    <definedName name="Z_8B2E8E84_1A68_4B75_A867_04E8EAC8E685_.wvu.FilterData" hidden="1">#REF!</definedName>
    <definedName name="Z_8B5FADF8_BAFC_44E0_9D1D_DE21657D83CA_.wvu.FilterData" hidden="1">#REF!</definedName>
    <definedName name="Z_8CBA7976_3F45_4926_8F5C_251343B1DCDB_.wvu.FilterData" hidden="1">#REF!</definedName>
    <definedName name="Z_8D213052_8AFD_4E06_B410_DCB431062572_.wvu.FilterData" hidden="1">#REF!</definedName>
    <definedName name="Z_8EA755F4_0515_4AA0_970C_55F473C7FD9B_.wvu.FilterData" hidden="1">#REF!</definedName>
    <definedName name="Z_8F33F4E3_A14E_4DD4_ADD4_B19023A45B10_.wvu.FilterData" hidden="1">#REF!</definedName>
    <definedName name="Z_901BF8EA_CA8A_411C_8FD3_BCB793FCF48A_.wvu.FilterData" hidden="1">#REF!</definedName>
    <definedName name="Z_91488B6D_F045_4050_BA1B_41C2E3B3B10A_.wvu.FilterData" hidden="1">#REF!</definedName>
    <definedName name="Z_92919032_3A1D_4E0A_A8D8_FD23494D13A8_.wvu.FilterData" hidden="1">#REF!</definedName>
    <definedName name="Z_9587B38A_B060_410B_8598_4B23623A371C_.wvu.FilterData" hidden="1">#REF!</definedName>
    <definedName name="Z_96EB0306_BB94_45E8_9D0D_4C07A6623010_.wvu.FilterData" hidden="1">#REF!</definedName>
    <definedName name="Z_97666733_8666_4F9D_9588_AF9B6CF9224C_.wvu.FilterData" hidden="1">#REF!</definedName>
    <definedName name="Z_98599B4F_1D05_4040_9183_E1D7A1DDEB9C_.wvu.FilterData" hidden="1">#REF!</definedName>
    <definedName name="Z_98C8BF36_C172_45C3_8EFB_521E6ACCA0D3_.wvu.FilterData" hidden="1">#REF!</definedName>
    <definedName name="Z_9A372634_7C2D_4502_BF44_0C63FD1FB6D2_.wvu.FilterData" hidden="1">#REF!</definedName>
    <definedName name="Z_9A5CC0D4_28E7_4461_BE2E_802002496535_.wvu.FilterData" hidden="1">#REF!</definedName>
    <definedName name="Z_9C86BF25_210A_4B5C_9F2A_856CA801294A_.wvu.FilterData" hidden="1">#REF!</definedName>
    <definedName name="Z_9C8AF864_7E20_415C_848E_C2849E8CBF0C_.wvu.FilterData" hidden="1">#REF!</definedName>
    <definedName name="Z_9E7B61E2_2701_4257_A261_86548A6D7D7C_.wvu.FilterData" hidden="1">#REF!</definedName>
    <definedName name="Z_A0276843_5A14_4A7A_AD1C_583475FE9ED2_.wvu.FilterData" hidden="1">#REF!</definedName>
    <definedName name="Z_A2CB926C_E33A_4E38_9626_682814771DB1_.wvu.FilterData" hidden="1">#REF!</definedName>
    <definedName name="Z_A320C8A7_8D87_4204_85D4_AE25493D1363_.wvu.FilterData" hidden="1">#REF!</definedName>
    <definedName name="Z_A5F4C2AC_640B_40D9_88C9_69B3215DBE96_.wvu.FilterData" hidden="1">#REF!</definedName>
    <definedName name="Z_A686C168_1672_48B1_ADFD_481A1276CC81_.wvu.FilterData" hidden="1">#REF!</definedName>
    <definedName name="Z_A933351F_4BD3_4901_98D5_53D192BD61DC_.wvu.FilterData" hidden="1">#REF!</definedName>
    <definedName name="Z_AA0BD2F5_1513_40DB_B224_CC27CA57E181_.wvu.FilterData" hidden="1">#REF!</definedName>
    <definedName name="Z_AA329A38_94E6_4014_8D54_EFB48C7FA433_.wvu.FilterData" hidden="1">#REF!</definedName>
    <definedName name="Z_AC5679A6_5A24_441C_BBA3_F0C9D8E8E441_.wvu.FilterData" hidden="1">#REF!</definedName>
    <definedName name="Z_ACE528A7_3516_429C_8E77_FA07F86ED2D8_.wvu.Cols" hidden="1">#REF!</definedName>
    <definedName name="Z_AE302359_F16A_4874_8921_3865B0ECD878_.wvu.FilterData" hidden="1">#REF!</definedName>
    <definedName name="Z_AF0BF736_181F_4A59_8FB9_D3BCA8E591F7_.wvu.FilterData" hidden="1">#REF!</definedName>
    <definedName name="Z_AF12B415_1D2E_4088_9C86_BB0173951217_.wvu.FilterData" hidden="1">#REF!</definedName>
    <definedName name="Z_AF537E87_E5DE_4792_8C82_FFA1FC35463A_.wvu.FilterData" hidden="1">#REF!</definedName>
    <definedName name="Z_B1269BAB_A618_45E5_8379_9ECE98405A14_.wvu.FilterData" hidden="1">#REF!</definedName>
    <definedName name="Z_B20EEB3D_E9E6_496E_8678_B417DDC74718_.wvu.FilterData" hidden="1">#REF!</definedName>
    <definedName name="Z_B4864B96_AD18_4114_8AFA_A8BAA8915737_.wvu.FilterData" hidden="1">#REF!</definedName>
    <definedName name="Z_B645C4A8_1830_42C7_9DBF_0F519499A6CE_.wvu.FilterData" hidden="1">#REF!</definedName>
    <definedName name="Z_B7475313_60A1_440E_A07B_6B97978B34F2_.wvu.FilterData" hidden="1">#REF!</definedName>
    <definedName name="Z_B891B51F_1CA2_435F_A819_8A494B08D3EE_.wvu.FilterData" hidden="1">#REF!</definedName>
    <definedName name="Z_B8CE2FA5_D3F2_48A0_8603_A3FBA2808CB4_.wvu.FilterData" hidden="1">#REF!</definedName>
    <definedName name="Z_B9837360_94DA_11D7_9C1E_0004231B06E7_.wvu.FilterData" hidden="1">#REF!</definedName>
    <definedName name="Z_BBE1AFA0_C6F6_4019_9D53_075DA4654337_.wvu.FilterData" hidden="1">#REF!</definedName>
    <definedName name="Z_BC0EED6A_3F15_49FF_A48F_B40AC74B528A_.wvu.FilterData" hidden="1">#REF!</definedName>
    <definedName name="Z_BC4212E8_2D54_48E9_A2B4_66875F86EBEF_.wvu.FilterData" hidden="1">#REF!</definedName>
    <definedName name="Z_BE48B5BF_102F_4FB8_8807_DA126440E01B_.wvu.FilterData" hidden="1">#REF!</definedName>
    <definedName name="Z_BE949522_4A35_4352_9A91_0CE0E28D3461_.wvu.FilterData" hidden="1">#REF!</definedName>
    <definedName name="Z_C1310828_8567_4952_A9D3_7183F1221321_.wvu.FilterData" hidden="1">#REF!</definedName>
    <definedName name="Z_C581774C_2FCD_4906_B930_CCB3F9F9A50B_.wvu.FilterData" hidden="1">#REF!</definedName>
    <definedName name="Z_C67C9A44_7556_4756_AC39_E00F137116ED_.wvu.FilterData" hidden="1">#REF!</definedName>
    <definedName name="Z_C908089F_9A5A_11D7_9C1E_0004231B06E7_.wvu.FilterData" hidden="1">#REF!</definedName>
    <definedName name="Z_C942EE3A_8DBF_41D7_ADAF_F43C01F31E23_.wvu.FilterData" hidden="1">#REF!</definedName>
    <definedName name="Z_CB8FB7EE_B771_11D7_9C1E_0004231B06E7_.wvu.FilterData" hidden="1">#REF!</definedName>
    <definedName name="Z_CB8FB7F1_B771_11D7_9C1E_0004231B06E7_.wvu.FilterData" hidden="1">#REF!</definedName>
    <definedName name="Z_CD48E0DF_E307_492A_9CFD_ADF6DE6ECCFB_.wvu.FilterData" hidden="1">#REF!</definedName>
    <definedName name="Z_CDAD3BC7_95B1_4949_91B3_EAB234D2A550_.wvu.FilterData" hidden="1">#REF!</definedName>
    <definedName name="Z_CE1A6073_4007_44EE_88D3_3C79CF746C78_.wvu.FilterData" hidden="1">#REF!</definedName>
    <definedName name="Z_D0500033_B90B_46E5_BD62_60D0DA033A55_.wvu.FilterData" hidden="1">#REF!</definedName>
    <definedName name="Z_D11C04A2_606C_4EF4_9AD3_4865E5EFAE70_.wvu.FilterData" hidden="1">#REF!</definedName>
    <definedName name="Z_D1371C66_ADFD_11D7_9C1E_0004231B06E7_.wvu.FilterData" hidden="1">#REF!</definedName>
    <definedName name="Z_D1371C82_ADFD_11D7_9C1E_0004231B06E7_.wvu.FilterData" hidden="1">#REF!</definedName>
    <definedName name="Z_D1371C98_ADFD_11D7_9C1E_0004231B06E7_.wvu.FilterData" hidden="1">#REF!</definedName>
    <definedName name="Z_D15727E9_9BC2_420E_AC98_E8E9B60BD754_.wvu.FilterData" hidden="1">#REF!</definedName>
    <definedName name="Z_D371D622_5497_46A4_826D_01F2F492E39D_.wvu.FilterData" hidden="1">#REF!</definedName>
    <definedName name="Z_D3FF2053_BD11_4CA8_9648_A06F387C0C79_.wvu.FilterData" hidden="1">#REF!</definedName>
    <definedName name="Z_D4D6DC3A_302F_4BF4_8221_EFB7EA05B30F_.wvu.FilterData" hidden="1">#REF!</definedName>
    <definedName name="Z_D4FF4BA0_F9BE_4CEE_B334_FBD19DA86BF4_.wvu.FilterData" hidden="1">#REF!</definedName>
    <definedName name="Z_D5810466_54E3_455B_B341_3E7B86FB72D3_.wvu.FilterData" hidden="1">#REF!</definedName>
    <definedName name="Z_D60B1DF7_D653_4F01_B5AD_6A66E578C24F_.wvu.FilterData" hidden="1">#REF!</definedName>
    <definedName name="Z_D684BA0E_B94B_4BF7_8F27_4E3A1924425C_.wvu.FilterData" hidden="1">#REF!</definedName>
    <definedName name="Z_D9443332_B48E_4E65_8F23_AC96FB75A5A9_.wvu.FilterData" hidden="1">#REF!</definedName>
    <definedName name="Z_DAA35AF8_874B_4671_A195_994D9700CFB0_.wvu.FilterData" hidden="1">#REF!</definedName>
    <definedName name="Z_DB31579F_8662_40C5_BB19_660F0F7B70E5_.wvu.FilterData" hidden="1">#REF!</definedName>
    <definedName name="Z_DB349C77_BBCF_4BF0_8906_770DC9CEB279_.wvu.FilterData" hidden="1">#REF!</definedName>
    <definedName name="Z_DBA9A16F_C863_43D6_BEF6_4907AD7FF11A_.wvu.FilterData" hidden="1">#REF!</definedName>
    <definedName name="Z_DC39DC03_5BF1_41DE_A26D_8DA774859990_.wvu.FilterData" hidden="1">#REF!</definedName>
    <definedName name="Z_DC4BE57B_E9B6_4823_AAB5_0B4AD0A1C9F8_.wvu.FilterData" hidden="1">#REF!</definedName>
    <definedName name="Z_DD40B456_B833_4D7B_A3C9_47AA2D6A0830_.wvu.FilterData" hidden="1">#REF!</definedName>
    <definedName name="Z_DDC9046D_2716_4CA3_9471_7091058B3C12_.wvu.FilterData" hidden="1">#REF!</definedName>
    <definedName name="Z_DF3B204A_F509_4DA0_BCB7_F89536B5FEBF_.wvu.FilterData" hidden="1">#REF!</definedName>
    <definedName name="Z_E3FFE9E0_6C4F_4FB4_A56E_FBE96871B5C8_.wvu.Cols" hidden="1">#REF!,#REF!</definedName>
    <definedName name="Z_E3FFE9E0_6C4F_4FB4_A56E_FBE96871B5C8_.wvu.FilterData" hidden="1">#REF!</definedName>
    <definedName name="Z_E42D429F_E4E8_41D2_9176_83C726BAF8E3_.wvu.FilterData" hidden="1">#REF!</definedName>
    <definedName name="Z_E491B72F_902A_11D7_9C1E_0004231B06E7_.wvu.FilterData" hidden="1">#REF!</definedName>
    <definedName name="Z_E491B77E_902A_11D7_9C1E_0004231B06E7_.wvu.FilterData" hidden="1">#REF!</definedName>
    <definedName name="Z_E4A534A8_CD89_4423_9F3F_8134353F3CAC_.wvu.FilterData" hidden="1">#REF!</definedName>
    <definedName name="Z_E4E1532E_DC25_47E7_8CAC_8E70342889F1_.wvu.FilterData" hidden="1">#REF!</definedName>
    <definedName name="Z_E74731A0_5CEF_4B97_AFDD_B1DCA3953478_.wvu.FilterData" hidden="1">#REF!</definedName>
    <definedName name="Z_E7582842_0D7F_4174_A223_2AB1DD8C9047_.wvu.FilterData" hidden="1">#REF!</definedName>
    <definedName name="Z_E7E3B215_0D2B_424B_B9A9_091ABF42A9B2_.wvu.FilterData" hidden="1">#REF!</definedName>
    <definedName name="Z_E833D806_B408_4951_8EA0_84873DD98CC6_.wvu.FilterData" hidden="1">#REF!</definedName>
    <definedName name="Z_E84FA520_D8B7_472A_9913_1B62E15D532D_.wvu.FilterData" hidden="1">#REF!</definedName>
    <definedName name="Z_E856A7FB_F0DE_4CE8_85BE_FBD78193AF0B_.wvu.FilterData" hidden="1">#REF!</definedName>
    <definedName name="Z_E8B81FC8_C17A_451A_B505_641DE5886245_.wvu.FilterData" hidden="1">#REF!</definedName>
    <definedName name="Z_EA900FC6_5EC3_4E18_9ED9_37FAC8862A4C_.wvu.FilterData" hidden="1">#REF!</definedName>
    <definedName name="Z_EC12F0CE_807C_4CF2_B52D_1E5945238C05_.wvu.FilterData" hidden="1">#REF!</definedName>
    <definedName name="Z_EC74CDC8_4C91_4C55_BE9F_24DF0A9793FF_.wvu.FilterData" hidden="1">#REF!</definedName>
    <definedName name="Z_ED3E33DB_FBFA_4FDE_929F_AD12074101A3_.wvu.FilterData" hidden="1">#REF!</definedName>
    <definedName name="Z_EE21DFC7_81AA_40DA_B313_9BC83DA41DD6_.wvu.FilterData" hidden="1">#REF!</definedName>
    <definedName name="Z_EE5311D7_3149_40F1_82F5_7EEC6ACB6C85_.wvu.FilterData" hidden="1">#REF!</definedName>
    <definedName name="Z_EEE8CD21_C3A5_4786_B8BE_B9E68F0A5347_.wvu.FilterData" hidden="1">#REF!</definedName>
    <definedName name="Z_F0522591_4E2E_4AD6_B99B_B69551272A68_.wvu.FilterData" hidden="1">#REF!</definedName>
    <definedName name="Z_F1326E0B_5376_4D6E_9BC8_214AA525DE83_.wvu.FilterData" hidden="1">#REF!</definedName>
    <definedName name="Z_F300E2D5_C458_4E4B_AB71_FF06367EF684_.wvu.FilterData" hidden="1">#REF!</definedName>
    <definedName name="Z_F3F443DB_8EE1_48F9_9BF4_EAF21EDD719F_.wvu.FilterData" hidden="1">#REF!</definedName>
    <definedName name="Z_F6923408_DB58_4A59_8717_D0133A922204_.wvu.FilterData" hidden="1">#REF!</definedName>
    <definedName name="Z_F9CB3A99_6D24_412C_93C4_575819594890_.wvu.FilterData" hidden="1">#REF!</definedName>
    <definedName name="Z_FA40CB26_17FE_4901_96A4_2176E8FA5EEE_.wvu.FilterData" hidden="1">#REF!</definedName>
    <definedName name="Z_FC4D1412_4B52_4393_A184_1BAD70B9C231_.wvu.FilterData" hidden="1">#REF!</definedName>
    <definedName name="Z_FD259A29_AD61_4284_9BC7_5C3B20DD002B_.wvu.FilterData" hidden="1">#REF!</definedName>
    <definedName name="Z_FDFF93A6_D487_497C_8FA1_B8636451E74C_.wvu.FilterData" hidden="1">#REF!</definedName>
    <definedName name="Z_FE37516D_56E4_424C_8DE6_6B2719F76EF4_.wvu.FilterData" hidden="1">#REF!</definedName>
    <definedName name="Z_FEBB3479_FB57_4CDC_BCCD_5D8B83257FC7_.wvu.FilterData" hidden="1">#REF!</definedName>
    <definedName name="zcdçskld" hidden="1">{#N/A,#N/A,FALSE,"Plan1";#N/A,#N/A,FALSE,"Plan2"}</definedName>
    <definedName name="zcsdrfrt" hidden="1">{#N/A,#N/A,FALSE,"Plan1";#N/A,#N/A,FALSE,"Plan2"}</definedName>
    <definedName name="ZDRE" hidden="1">{#N/A,#N/A,FALSE,"Plan1";#N/A,#N/A,FALSE,"Plan2"}</definedName>
    <definedName name="ZSADF" hidden="1">{#N/A,#N/A,FALSE,"Plan1";#N/A,#N/A,FALSE,"Plan2"}</definedName>
    <definedName name="zxcdsf" hidden="1">#REF!</definedName>
    <definedName name="ZXFHDFRHDF" hidden="1">{#N/A,#N/A,FALSE,"Plan1";#N/A,#N/A,FALSE,"Plan2"}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дек." hidden="1">{#N/A,#N/A,FALSE,"Sheet1"}</definedName>
    <definedName name="март2006" hidden="1">{#N/A,#N/A,FALSE,"Sheet1"}</definedName>
    <definedName name="ноябрь" hidden="1">{#N/A,#N/A,FALSE,"Sheet1"}</definedName>
    <definedName name="про" hidden="1">{#N/A,#N/A,FALSE,"Sheet1"}</definedName>
    <definedName name="февраль2006" hidden="1">{#N/A,#N/A,FALSE,"Sheet1"}</definedName>
    <definedName name="шахта" hidden="1">{#N/A,#N/A,FALSE,"Sheet1"}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4" l="1"/>
  <c r="B6" i="11"/>
  <c r="A10" i="7"/>
  <c r="F6" i="21"/>
  <c r="B444" i="7"/>
  <c r="B442" i="7"/>
  <c r="B441" i="7"/>
  <c r="B440" i="7"/>
  <c r="B439" i="7"/>
  <c r="B438" i="7"/>
  <c r="B437" i="7"/>
  <c r="B436" i="7"/>
  <c r="B435" i="7"/>
  <c r="B434" i="7"/>
  <c r="B433" i="7"/>
  <c r="B431" i="7"/>
  <c r="B430" i="7"/>
  <c r="B429" i="7"/>
  <c r="B428" i="7"/>
  <c r="B427" i="7"/>
  <c r="B426" i="7"/>
  <c r="B425" i="7"/>
  <c r="B424" i="7"/>
  <c r="B423" i="7"/>
  <c r="B422" i="7"/>
  <c r="B421" i="7"/>
  <c r="B419" i="7"/>
  <c r="B418" i="7"/>
  <c r="B417" i="7"/>
  <c r="B416" i="7"/>
  <c r="B415" i="7"/>
  <c r="B414" i="7"/>
  <c r="B412" i="7"/>
  <c r="B411" i="7"/>
  <c r="B410" i="7"/>
  <c r="B409" i="7"/>
  <c r="B408" i="7"/>
  <c r="B407" i="7"/>
  <c r="B406" i="7"/>
  <c r="B405" i="7"/>
  <c r="B404" i="7"/>
  <c r="B403" i="7"/>
  <c r="B402" i="7"/>
  <c r="B400" i="7"/>
  <c r="B399" i="7"/>
  <c r="B398" i="7"/>
  <c r="B397" i="7"/>
  <c r="B396" i="7"/>
  <c r="B395" i="7"/>
  <c r="B394" i="7"/>
  <c r="B392" i="7"/>
  <c r="B391" i="7"/>
  <c r="B390" i="7"/>
  <c r="B389" i="7"/>
  <c r="B388" i="7"/>
  <c r="B387" i="7"/>
  <c r="B386" i="7"/>
  <c r="B385" i="7"/>
  <c r="B384" i="7"/>
  <c r="B383" i="7"/>
  <c r="B381" i="7"/>
  <c r="B380" i="7"/>
  <c r="B379" i="7"/>
  <c r="B378" i="7"/>
  <c r="B377" i="7"/>
  <c r="B376" i="7"/>
  <c r="B375" i="7"/>
  <c r="B374" i="7"/>
  <c r="B372" i="7"/>
  <c r="B371" i="7"/>
  <c r="B370" i="7"/>
  <c r="B369" i="7"/>
  <c r="B368" i="7"/>
  <c r="B367" i="7"/>
  <c r="B366" i="7"/>
  <c r="B365" i="7"/>
  <c r="B364" i="7"/>
  <c r="B363" i="7"/>
  <c r="B360" i="7"/>
  <c r="B359" i="7"/>
  <c r="B358" i="7"/>
  <c r="B357" i="7"/>
  <c r="B356" i="7"/>
  <c r="B355" i="7"/>
  <c r="B354" i="7"/>
  <c r="B352" i="7"/>
  <c r="B351" i="7"/>
  <c r="B350" i="7"/>
  <c r="B349" i="7"/>
  <c r="B348" i="7"/>
  <c r="B347" i="7"/>
  <c r="B346" i="7"/>
  <c r="B345" i="7"/>
  <c r="B344" i="7"/>
  <c r="B343" i="7"/>
  <c r="B342" i="7"/>
  <c r="B341" i="7"/>
  <c r="B340" i="7"/>
  <c r="B339" i="7"/>
  <c r="B338" i="7"/>
  <c r="B337" i="7"/>
  <c r="B336" i="7"/>
  <c r="B335" i="7"/>
  <c r="B334" i="7"/>
  <c r="B332" i="7"/>
  <c r="B331" i="7"/>
  <c r="B330" i="7"/>
  <c r="B329" i="7"/>
  <c r="B328" i="7"/>
  <c r="B327" i="7"/>
  <c r="B326" i="7"/>
  <c r="B325" i="7"/>
  <c r="B324" i="7"/>
  <c r="B322" i="7"/>
  <c r="B321" i="7"/>
  <c r="B320" i="7"/>
  <c r="B319" i="7"/>
  <c r="B318" i="7"/>
  <c r="B317" i="7"/>
  <c r="B316" i="7"/>
  <c r="B315" i="7"/>
  <c r="B313" i="7"/>
  <c r="B312" i="7"/>
  <c r="B311" i="7"/>
  <c r="B310" i="7"/>
  <c r="B309" i="7"/>
  <c r="B308" i="7"/>
  <c r="B307" i="7"/>
  <c r="B306" i="7"/>
  <c r="B304" i="7"/>
  <c r="B303" i="7"/>
  <c r="B302" i="7"/>
  <c r="B301" i="7"/>
  <c r="B300" i="7"/>
  <c r="B299" i="7"/>
  <c r="B298" i="7"/>
  <c r="B297" i="7"/>
  <c r="B296" i="7"/>
  <c r="B295" i="7"/>
  <c r="B294" i="7"/>
  <c r="B292" i="7"/>
  <c r="B291" i="7"/>
  <c r="B290" i="7"/>
  <c r="B289" i="7"/>
  <c r="B288" i="7"/>
  <c r="B287" i="7"/>
  <c r="B285" i="7"/>
  <c r="B284" i="7"/>
  <c r="B283" i="7"/>
  <c r="B282" i="7"/>
  <c r="B281" i="7"/>
  <c r="B280" i="7"/>
  <c r="B279" i="7"/>
  <c r="B278" i="7"/>
  <c r="B277" i="7"/>
  <c r="B276" i="7"/>
  <c r="B275" i="7"/>
  <c r="B274" i="7"/>
  <c r="B271" i="7"/>
  <c r="B270" i="7"/>
  <c r="B269" i="7"/>
  <c r="B268" i="7"/>
  <c r="B267" i="7"/>
  <c r="B266" i="7"/>
  <c r="B265" i="7"/>
  <c r="B264" i="7"/>
  <c r="B263" i="7"/>
  <c r="B262" i="7"/>
  <c r="B261" i="7"/>
  <c r="B260" i="7"/>
  <c r="B259" i="7"/>
  <c r="B258" i="7"/>
  <c r="B257" i="7"/>
  <c r="B256" i="7"/>
  <c r="B255" i="7"/>
  <c r="B254" i="7"/>
  <c r="B253" i="7"/>
  <c r="B252" i="7"/>
  <c r="B251" i="7"/>
  <c r="B250" i="7"/>
  <c r="B248" i="7"/>
  <c r="B247" i="7"/>
  <c r="B246" i="7"/>
  <c r="B245" i="7"/>
  <c r="B244" i="7"/>
  <c r="B243" i="7"/>
  <c r="B242" i="7"/>
  <c r="B241" i="7"/>
  <c r="B240" i="7"/>
  <c r="B239" i="7"/>
  <c r="B238" i="7"/>
  <c r="B237" i="7"/>
  <c r="B236" i="7"/>
  <c r="B235" i="7"/>
  <c r="B234" i="7"/>
  <c r="B233" i="7"/>
  <c r="B232" i="7"/>
  <c r="B231" i="7"/>
  <c r="B229" i="7"/>
  <c r="B228" i="7"/>
  <c r="B227" i="7"/>
  <c r="B226" i="7"/>
  <c r="B225" i="7"/>
  <c r="B224" i="7"/>
  <c r="B223" i="7"/>
  <c r="B222" i="7"/>
  <c r="B221" i="7"/>
  <c r="B220" i="7"/>
  <c r="B219" i="7"/>
  <c r="B218" i="7"/>
  <c r="B217" i="7"/>
  <c r="B216" i="7"/>
  <c r="B215" i="7"/>
  <c r="B214" i="7"/>
  <c r="B213" i="7"/>
  <c r="B211" i="7"/>
  <c r="B210" i="7"/>
  <c r="B209" i="7"/>
  <c r="B208" i="7"/>
  <c r="B207" i="7"/>
  <c r="B206" i="7"/>
  <c r="B205" i="7"/>
  <c r="B204" i="7"/>
  <c r="B203" i="7"/>
  <c r="B201" i="7"/>
  <c r="B200" i="7"/>
  <c r="B199" i="7"/>
  <c r="B198" i="7"/>
  <c r="B197" i="7"/>
  <c r="B196" i="7"/>
  <c r="B195" i="7"/>
  <c r="B194" i="7"/>
  <c r="B193" i="7"/>
  <c r="B192" i="7"/>
  <c r="B190" i="7"/>
  <c r="B189" i="7"/>
  <c r="B188" i="7"/>
  <c r="B187" i="7"/>
  <c r="B186" i="7"/>
  <c r="B185" i="7"/>
  <c r="B184" i="7"/>
  <c r="B183" i="7"/>
  <c r="B182" i="7"/>
  <c r="B181" i="7"/>
  <c r="B180" i="7"/>
  <c r="B179" i="7"/>
  <c r="B178" i="7"/>
  <c r="B177" i="7"/>
  <c r="B176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7" i="7"/>
  <c r="B156" i="7"/>
  <c r="B155" i="7"/>
  <c r="B154" i="7"/>
  <c r="B153" i="7"/>
  <c r="B152" i="7"/>
  <c r="B151" i="7"/>
  <c r="B150" i="7"/>
  <c r="B149" i="7"/>
  <c r="B147" i="7"/>
  <c r="B146" i="7"/>
  <c r="B145" i="7"/>
  <c r="B144" i="7"/>
  <c r="B143" i="7"/>
  <c r="B142" i="7"/>
  <c r="B141" i="7"/>
  <c r="B140" i="7"/>
  <c r="B139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6" i="7"/>
  <c r="B85" i="7"/>
  <c r="B84" i="7"/>
  <c r="B83" i="7"/>
  <c r="B82" i="7"/>
  <c r="B81" i="7"/>
  <c r="B80" i="7"/>
  <c r="B79" i="7"/>
  <c r="B78" i="7"/>
  <c r="B76" i="7"/>
  <c r="B75" i="7"/>
  <c r="B74" i="7"/>
  <c r="B73" i="7"/>
  <c r="B72" i="7"/>
  <c r="B71" i="7"/>
  <c r="B70" i="7"/>
  <c r="B69" i="7"/>
  <c r="B68" i="7"/>
  <c r="B67" i="7"/>
  <c r="B66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8" i="7"/>
  <c r="B27" i="7"/>
  <c r="B26" i="7"/>
  <c r="B25" i="7"/>
  <c r="B24" i="7"/>
  <c r="B23" i="7"/>
  <c r="B22" i="7"/>
  <c r="B21" i="7"/>
  <c r="B20" i="7"/>
  <c r="B19" i="7"/>
  <c r="H3" i="22"/>
  <c r="L87" i="19"/>
  <c r="BS308" i="11" l="1"/>
  <c r="BQ314" i="11"/>
  <c r="BS299" i="11"/>
  <c r="BQ284" i="11"/>
  <c r="BS280" i="11"/>
  <c r="J109" i="19" l="1"/>
  <c r="J110" i="19" s="1"/>
  <c r="B110" i="19"/>
  <c r="B109" i="19"/>
  <c r="C95" i="22"/>
  <c r="C94" i="22"/>
  <c r="C70" i="22"/>
  <c r="J138" i="19"/>
  <c r="J135" i="19"/>
  <c r="J134" i="19"/>
  <c r="K49" i="19"/>
  <c r="C42" i="11"/>
  <c r="G50" i="7" l="1"/>
  <c r="G30" i="7"/>
  <c r="H8" i="7"/>
  <c r="H7" i="7"/>
  <c r="G527" i="7"/>
  <c r="F527" i="7"/>
  <c r="D527" i="7"/>
  <c r="C527" i="7"/>
  <c r="B527" i="7"/>
  <c r="G526" i="7"/>
  <c r="F526" i="7"/>
  <c r="D526" i="7"/>
  <c r="C526" i="7"/>
  <c r="G525" i="7"/>
  <c r="F525" i="7"/>
  <c r="D525" i="7"/>
  <c r="C525" i="7"/>
  <c r="F524" i="7"/>
  <c r="D524" i="7"/>
  <c r="C524" i="7"/>
  <c r="B524" i="7"/>
  <c r="F523" i="7"/>
  <c r="D523" i="7"/>
  <c r="C523" i="7"/>
  <c r="B523" i="7"/>
  <c r="F522" i="7"/>
  <c r="D522" i="7"/>
  <c r="C522" i="7"/>
  <c r="B522" i="7"/>
  <c r="F521" i="7"/>
  <c r="D521" i="7"/>
  <c r="C521" i="7"/>
  <c r="B521" i="7"/>
  <c r="F520" i="7"/>
  <c r="D520" i="7"/>
  <c r="C520" i="7"/>
  <c r="B520" i="7"/>
  <c r="F519" i="7"/>
  <c r="D519" i="7"/>
  <c r="C519" i="7"/>
  <c r="B519" i="7"/>
  <c r="F518" i="7"/>
  <c r="D518" i="7"/>
  <c r="C518" i="7"/>
  <c r="B518" i="7"/>
  <c r="F517" i="7"/>
  <c r="D517" i="7"/>
  <c r="C517" i="7"/>
  <c r="B517" i="7"/>
  <c r="F516" i="7"/>
  <c r="D516" i="7"/>
  <c r="C516" i="7"/>
  <c r="B516" i="7"/>
  <c r="F515" i="7"/>
  <c r="D515" i="7"/>
  <c r="C515" i="7"/>
  <c r="B515" i="7"/>
  <c r="F514" i="7"/>
  <c r="D514" i="7"/>
  <c r="C514" i="7"/>
  <c r="B514" i="7"/>
  <c r="G512" i="7"/>
  <c r="F512" i="7"/>
  <c r="D512" i="7"/>
  <c r="C512" i="7"/>
  <c r="B512" i="7"/>
  <c r="G511" i="7"/>
  <c r="F511" i="7"/>
  <c r="G510" i="7"/>
  <c r="F510" i="7"/>
  <c r="G509" i="7"/>
  <c r="F509" i="7"/>
  <c r="D509" i="7"/>
  <c r="C509" i="7"/>
  <c r="B509" i="7"/>
  <c r="G508" i="7"/>
  <c r="F508" i="7"/>
  <c r="D508" i="7"/>
  <c r="C508" i="7"/>
  <c r="B508" i="7"/>
  <c r="G507" i="7"/>
  <c r="F507" i="7"/>
  <c r="D507" i="7"/>
  <c r="C507" i="7"/>
  <c r="B507" i="7"/>
  <c r="G505" i="7"/>
  <c r="F505" i="7"/>
  <c r="D505" i="7"/>
  <c r="C505" i="7"/>
  <c r="B505" i="7"/>
  <c r="G504" i="7"/>
  <c r="F504" i="7"/>
  <c r="D504" i="7"/>
  <c r="C504" i="7"/>
  <c r="B504" i="7"/>
  <c r="G503" i="7"/>
  <c r="F503" i="7"/>
  <c r="D503" i="7"/>
  <c r="C503" i="7"/>
  <c r="B503" i="7"/>
  <c r="G502" i="7"/>
  <c r="F502" i="7"/>
  <c r="G501" i="7"/>
  <c r="F501" i="7"/>
  <c r="F500" i="7"/>
  <c r="F499" i="7"/>
  <c r="F498" i="7"/>
  <c r="F497" i="7"/>
  <c r="F496" i="7"/>
  <c r="G495" i="7"/>
  <c r="F495" i="7"/>
  <c r="G494" i="7"/>
  <c r="F494" i="7"/>
  <c r="G492" i="7"/>
  <c r="F492" i="7"/>
  <c r="D492" i="7"/>
  <c r="C492" i="7"/>
  <c r="B492" i="7"/>
  <c r="G491" i="7"/>
  <c r="F491" i="7"/>
  <c r="D491" i="7"/>
  <c r="C491" i="7"/>
  <c r="B491" i="7"/>
  <c r="G490" i="7"/>
  <c r="F490" i="7"/>
  <c r="D490" i="7"/>
  <c r="C490" i="7"/>
  <c r="B490" i="7"/>
  <c r="G489" i="7"/>
  <c r="F489" i="7"/>
  <c r="D489" i="7"/>
  <c r="C489" i="7"/>
  <c r="B489" i="7"/>
  <c r="G488" i="7"/>
  <c r="F488" i="7"/>
  <c r="D488" i="7"/>
  <c r="C488" i="7"/>
  <c r="B488" i="7"/>
  <c r="G487" i="7"/>
  <c r="F487" i="7"/>
  <c r="D487" i="7"/>
  <c r="C487" i="7"/>
  <c r="B487" i="7"/>
  <c r="G486" i="7"/>
  <c r="F486" i="7"/>
  <c r="D486" i="7"/>
  <c r="C486" i="7"/>
  <c r="B486" i="7"/>
  <c r="G485" i="7"/>
  <c r="F485" i="7"/>
  <c r="D485" i="7"/>
  <c r="C485" i="7"/>
  <c r="B485" i="7"/>
  <c r="G484" i="7"/>
  <c r="F484" i="7"/>
  <c r="D484" i="7"/>
  <c r="C484" i="7"/>
  <c r="B484" i="7"/>
  <c r="G483" i="7"/>
  <c r="F483" i="7"/>
  <c r="D483" i="7"/>
  <c r="C483" i="7"/>
  <c r="B483" i="7"/>
  <c r="G482" i="7"/>
  <c r="F482" i="7"/>
  <c r="D482" i="7"/>
  <c r="C482" i="7"/>
  <c r="B482" i="7"/>
  <c r="G481" i="7"/>
  <c r="F481" i="7"/>
  <c r="D481" i="7"/>
  <c r="C481" i="7"/>
  <c r="B481" i="7"/>
  <c r="G479" i="7"/>
  <c r="F479" i="7"/>
  <c r="D479" i="7"/>
  <c r="C479" i="7"/>
  <c r="B479" i="7"/>
  <c r="G478" i="7"/>
  <c r="F478" i="7"/>
  <c r="D478" i="7"/>
  <c r="C478" i="7"/>
  <c r="B478" i="7"/>
  <c r="G477" i="7"/>
  <c r="F477" i="7"/>
  <c r="G476" i="7"/>
  <c r="F476" i="7"/>
  <c r="G475" i="7"/>
  <c r="F475" i="7"/>
  <c r="D475" i="7"/>
  <c r="G474" i="7"/>
  <c r="F474" i="7"/>
  <c r="D474" i="7"/>
  <c r="G473" i="7"/>
  <c r="F473" i="7"/>
  <c r="D473" i="7"/>
  <c r="C473" i="7"/>
  <c r="B473" i="7"/>
  <c r="G472" i="7"/>
  <c r="F472" i="7"/>
  <c r="D472" i="7"/>
  <c r="C472" i="7"/>
  <c r="B472" i="7"/>
  <c r="G471" i="7"/>
  <c r="F471" i="7"/>
  <c r="D471" i="7"/>
  <c r="C471" i="7"/>
  <c r="B471" i="7"/>
  <c r="G469" i="7"/>
  <c r="F469" i="7"/>
  <c r="D469" i="7"/>
  <c r="C469" i="7"/>
  <c r="B469" i="7"/>
  <c r="G468" i="7"/>
  <c r="F468" i="7"/>
  <c r="D468" i="7"/>
  <c r="C468" i="7"/>
  <c r="B468" i="7"/>
  <c r="G467" i="7"/>
  <c r="F467" i="7"/>
  <c r="D467" i="7"/>
  <c r="C467" i="7"/>
  <c r="B467" i="7"/>
  <c r="G466" i="7"/>
  <c r="F466" i="7"/>
  <c r="D466" i="7"/>
  <c r="C466" i="7"/>
  <c r="B466" i="7"/>
  <c r="G465" i="7"/>
  <c r="F465" i="7"/>
  <c r="D465" i="7"/>
  <c r="C465" i="7"/>
  <c r="B465" i="7"/>
  <c r="G464" i="7"/>
  <c r="F464" i="7"/>
  <c r="D464" i="7"/>
  <c r="G463" i="7"/>
  <c r="F463" i="7"/>
  <c r="D463" i="7"/>
  <c r="C463" i="7"/>
  <c r="B463" i="7"/>
  <c r="G462" i="7"/>
  <c r="F462" i="7"/>
  <c r="D462" i="7"/>
  <c r="C462" i="7"/>
  <c r="B462" i="7"/>
  <c r="G461" i="7"/>
  <c r="F461" i="7"/>
  <c r="D461" i="7"/>
  <c r="C461" i="7"/>
  <c r="B461" i="7"/>
  <c r="F460" i="7"/>
  <c r="D460" i="7"/>
  <c r="C460" i="7"/>
  <c r="B460" i="7"/>
  <c r="G458" i="7"/>
  <c r="F458" i="7"/>
  <c r="D458" i="7"/>
  <c r="C458" i="7"/>
  <c r="B458" i="7"/>
  <c r="G457" i="7"/>
  <c r="F457" i="7"/>
  <c r="D457" i="7"/>
  <c r="C457" i="7"/>
  <c r="B457" i="7"/>
  <c r="F456" i="7"/>
  <c r="D456" i="7"/>
  <c r="C456" i="7"/>
  <c r="B456" i="7"/>
  <c r="G455" i="7"/>
  <c r="F455" i="7"/>
  <c r="D455" i="7"/>
  <c r="C455" i="7"/>
  <c r="B455" i="7"/>
  <c r="G454" i="7"/>
  <c r="F454" i="7"/>
  <c r="D454" i="7"/>
  <c r="C454" i="7"/>
  <c r="B454" i="7"/>
  <c r="G452" i="7"/>
  <c r="F452" i="7"/>
  <c r="D452" i="7"/>
  <c r="C452" i="7"/>
  <c r="B452" i="7"/>
  <c r="F451" i="7"/>
  <c r="D451" i="7"/>
  <c r="C451" i="7"/>
  <c r="B451" i="7"/>
  <c r="G450" i="7"/>
  <c r="F450" i="7"/>
  <c r="D450" i="7"/>
  <c r="C450" i="7"/>
  <c r="B450" i="7"/>
  <c r="F449" i="7"/>
  <c r="D449" i="7"/>
  <c r="C449" i="7"/>
  <c r="B449" i="7"/>
  <c r="G447" i="7"/>
  <c r="F447" i="7"/>
  <c r="D447" i="7"/>
  <c r="C447" i="7"/>
  <c r="B447" i="7"/>
  <c r="G446" i="7"/>
  <c r="F446" i="7"/>
  <c r="G445" i="7"/>
  <c r="F445" i="7"/>
  <c r="G444" i="7"/>
  <c r="F444" i="7"/>
  <c r="D444" i="7"/>
  <c r="C444" i="7"/>
  <c r="G442" i="7"/>
  <c r="F442" i="7"/>
  <c r="D442" i="7"/>
  <c r="C442" i="7"/>
  <c r="G441" i="7"/>
  <c r="F441" i="7"/>
  <c r="D441" i="7"/>
  <c r="C441" i="7"/>
  <c r="G440" i="7"/>
  <c r="F440" i="7"/>
  <c r="D440" i="7"/>
  <c r="C440" i="7"/>
  <c r="G439" i="7"/>
  <c r="F439" i="7"/>
  <c r="D439" i="7"/>
  <c r="G438" i="7"/>
  <c r="F438" i="7"/>
  <c r="D438" i="7"/>
  <c r="G437" i="7"/>
  <c r="F437" i="7"/>
  <c r="D437" i="7"/>
  <c r="G436" i="7"/>
  <c r="F436" i="7"/>
  <c r="D436" i="7"/>
  <c r="C436" i="7"/>
  <c r="G435" i="7"/>
  <c r="F435" i="7"/>
  <c r="D435" i="7"/>
  <c r="C435" i="7"/>
  <c r="G434" i="7"/>
  <c r="F434" i="7"/>
  <c r="D434" i="7"/>
  <c r="C434" i="7"/>
  <c r="G433" i="7"/>
  <c r="F433" i="7"/>
  <c r="D433" i="7"/>
  <c r="C433" i="7"/>
  <c r="G431" i="7"/>
  <c r="F431" i="7"/>
  <c r="D431" i="7"/>
  <c r="C431" i="7"/>
  <c r="G430" i="7"/>
  <c r="F430" i="7"/>
  <c r="D430" i="7"/>
  <c r="C430" i="7"/>
  <c r="G429" i="7"/>
  <c r="F429" i="7"/>
  <c r="D429" i="7"/>
  <c r="C429" i="7"/>
  <c r="G428" i="7"/>
  <c r="F428" i="7"/>
  <c r="G427" i="7"/>
  <c r="F427" i="7"/>
  <c r="D427" i="7"/>
  <c r="C427" i="7"/>
  <c r="G426" i="7"/>
  <c r="F426" i="7"/>
  <c r="D426" i="7"/>
  <c r="C426" i="7"/>
  <c r="G425" i="7"/>
  <c r="F425" i="7"/>
  <c r="D425" i="7"/>
  <c r="C425" i="7"/>
  <c r="G424" i="7"/>
  <c r="F424" i="7"/>
  <c r="D424" i="7"/>
  <c r="C424" i="7"/>
  <c r="F423" i="7"/>
  <c r="D423" i="7"/>
  <c r="C423" i="7"/>
  <c r="F422" i="7"/>
  <c r="D422" i="7"/>
  <c r="C422" i="7"/>
  <c r="G421" i="7"/>
  <c r="F421" i="7"/>
  <c r="D421" i="7"/>
  <c r="C421" i="7"/>
  <c r="G419" i="7"/>
  <c r="F419" i="7"/>
  <c r="D419" i="7"/>
  <c r="C419" i="7"/>
  <c r="G418" i="7"/>
  <c r="F418" i="7"/>
  <c r="D418" i="7"/>
  <c r="C418" i="7"/>
  <c r="G417" i="7"/>
  <c r="F417" i="7"/>
  <c r="G416" i="7"/>
  <c r="F416" i="7"/>
  <c r="G415" i="7"/>
  <c r="F415" i="7"/>
  <c r="G414" i="7"/>
  <c r="F414" i="7"/>
  <c r="D414" i="7"/>
  <c r="C414" i="7"/>
  <c r="G412" i="7"/>
  <c r="F412" i="7"/>
  <c r="D412" i="7"/>
  <c r="C412" i="7"/>
  <c r="G411" i="7"/>
  <c r="F411" i="7"/>
  <c r="D411" i="7"/>
  <c r="C411" i="7"/>
  <c r="G410" i="7"/>
  <c r="F410" i="7"/>
  <c r="D410" i="7"/>
  <c r="C410" i="7"/>
  <c r="G409" i="7"/>
  <c r="F409" i="7"/>
  <c r="D409" i="7"/>
  <c r="G408" i="7"/>
  <c r="F408" i="7"/>
  <c r="D408" i="7"/>
  <c r="G407" i="7"/>
  <c r="F407" i="7"/>
  <c r="D407" i="7"/>
  <c r="G406" i="7"/>
  <c r="F406" i="7"/>
  <c r="D406" i="7"/>
  <c r="G405" i="7"/>
  <c r="F405" i="7"/>
  <c r="D405" i="7"/>
  <c r="G404" i="7"/>
  <c r="F404" i="7"/>
  <c r="D404" i="7"/>
  <c r="G403" i="7"/>
  <c r="F403" i="7"/>
  <c r="D403" i="7"/>
  <c r="C403" i="7"/>
  <c r="G402" i="7"/>
  <c r="F402" i="7"/>
  <c r="D402" i="7"/>
  <c r="C402" i="7"/>
  <c r="G400" i="7"/>
  <c r="F400" i="7"/>
  <c r="D400" i="7"/>
  <c r="C400" i="7"/>
  <c r="G399" i="7"/>
  <c r="F399" i="7"/>
  <c r="D399" i="7"/>
  <c r="C399" i="7"/>
  <c r="G398" i="7"/>
  <c r="F398" i="7"/>
  <c r="D398" i="7"/>
  <c r="C398" i="7"/>
  <c r="G397" i="7"/>
  <c r="F397" i="7"/>
  <c r="D397" i="7"/>
  <c r="G396" i="7"/>
  <c r="F396" i="7"/>
  <c r="D396" i="7"/>
  <c r="G395" i="7"/>
  <c r="F395" i="7"/>
  <c r="D395" i="7"/>
  <c r="G394" i="7"/>
  <c r="F394" i="7"/>
  <c r="D394" i="7"/>
  <c r="C394" i="7"/>
  <c r="G392" i="7"/>
  <c r="F392" i="7"/>
  <c r="D392" i="7"/>
  <c r="C392" i="7"/>
  <c r="G391" i="7"/>
  <c r="F391" i="7"/>
  <c r="D391" i="7"/>
  <c r="C391" i="7"/>
  <c r="G390" i="7"/>
  <c r="F390" i="7"/>
  <c r="D390" i="7"/>
  <c r="C390" i="7"/>
  <c r="G389" i="7"/>
  <c r="F389" i="7"/>
  <c r="G388" i="7"/>
  <c r="F388" i="7"/>
  <c r="D388" i="7"/>
  <c r="G387" i="7"/>
  <c r="F387" i="7"/>
  <c r="D387" i="7"/>
  <c r="G386" i="7"/>
  <c r="F386" i="7"/>
  <c r="D386" i="7"/>
  <c r="G385" i="7"/>
  <c r="F385" i="7"/>
  <c r="D385" i="7"/>
  <c r="G384" i="7"/>
  <c r="F384" i="7"/>
  <c r="D384" i="7"/>
  <c r="C384" i="7"/>
  <c r="G383" i="7"/>
  <c r="F383" i="7"/>
  <c r="D383" i="7"/>
  <c r="C383" i="7"/>
  <c r="G381" i="7"/>
  <c r="F381" i="7"/>
  <c r="D381" i="7"/>
  <c r="C381" i="7"/>
  <c r="G380" i="7"/>
  <c r="F380" i="7"/>
  <c r="D380" i="7"/>
  <c r="C380" i="7"/>
  <c r="G379" i="7"/>
  <c r="F379" i="7"/>
  <c r="D379" i="7"/>
  <c r="C379" i="7"/>
  <c r="G378" i="7"/>
  <c r="F378" i="7"/>
  <c r="G377" i="7"/>
  <c r="F377" i="7"/>
  <c r="G376" i="7"/>
  <c r="F376" i="7"/>
  <c r="D376" i="7"/>
  <c r="C376" i="7"/>
  <c r="F375" i="7"/>
  <c r="D375" i="7"/>
  <c r="C375" i="7"/>
  <c r="G374" i="7"/>
  <c r="F374" i="7"/>
  <c r="D374" i="7"/>
  <c r="C374" i="7"/>
  <c r="G372" i="7"/>
  <c r="F372" i="7"/>
  <c r="D372" i="7"/>
  <c r="C372" i="7"/>
  <c r="G371" i="7"/>
  <c r="F371" i="7"/>
  <c r="D371" i="7"/>
  <c r="C371" i="7"/>
  <c r="G370" i="7"/>
  <c r="F370" i="7"/>
  <c r="D370" i="7"/>
  <c r="C370" i="7"/>
  <c r="G369" i="7"/>
  <c r="F369" i="7"/>
  <c r="D369" i="7"/>
  <c r="C369" i="7"/>
  <c r="F368" i="7"/>
  <c r="D368" i="7"/>
  <c r="C368" i="7"/>
  <c r="G367" i="7"/>
  <c r="F367" i="7"/>
  <c r="D367" i="7"/>
  <c r="C367" i="7"/>
  <c r="G366" i="7"/>
  <c r="F366" i="7"/>
  <c r="D366" i="7"/>
  <c r="C366" i="7"/>
  <c r="F365" i="7"/>
  <c r="D365" i="7"/>
  <c r="C365" i="7"/>
  <c r="F364" i="7"/>
  <c r="D364" i="7"/>
  <c r="C364" i="7"/>
  <c r="G363" i="7"/>
  <c r="F363" i="7"/>
  <c r="D363" i="7"/>
  <c r="C363" i="7"/>
  <c r="G360" i="7"/>
  <c r="F360" i="7"/>
  <c r="D360" i="7"/>
  <c r="C360" i="7"/>
  <c r="G359" i="7"/>
  <c r="F359" i="7"/>
  <c r="D359" i="7"/>
  <c r="C359" i="7"/>
  <c r="G358" i="7"/>
  <c r="F358" i="7"/>
  <c r="G357" i="7"/>
  <c r="F357" i="7"/>
  <c r="G356" i="7"/>
  <c r="F356" i="7"/>
  <c r="D356" i="7"/>
  <c r="G355" i="7"/>
  <c r="F355" i="7"/>
  <c r="D355" i="7"/>
  <c r="C355" i="7"/>
  <c r="F354" i="7"/>
  <c r="D354" i="7"/>
  <c r="C354" i="7"/>
  <c r="G352" i="7"/>
  <c r="F352" i="7"/>
  <c r="D352" i="7"/>
  <c r="C352" i="7"/>
  <c r="G351" i="7"/>
  <c r="F351" i="7"/>
  <c r="D351" i="7"/>
  <c r="C351" i="7"/>
  <c r="G350" i="7"/>
  <c r="F350" i="7"/>
  <c r="D350" i="7"/>
  <c r="C350" i="7"/>
  <c r="G349" i="7"/>
  <c r="F349" i="7"/>
  <c r="G348" i="7"/>
  <c r="F348" i="7"/>
  <c r="F347" i="7"/>
  <c r="D347" i="7"/>
  <c r="C347" i="7"/>
  <c r="F346" i="7"/>
  <c r="D346" i="7"/>
  <c r="C346" i="7"/>
  <c r="F345" i="7"/>
  <c r="D345" i="7"/>
  <c r="C345" i="7"/>
  <c r="F344" i="7"/>
  <c r="D344" i="7"/>
  <c r="C344" i="7"/>
  <c r="F343" i="7"/>
  <c r="D343" i="7"/>
  <c r="C343" i="7"/>
  <c r="F342" i="7"/>
  <c r="D342" i="7"/>
  <c r="C342" i="7"/>
  <c r="F341" i="7"/>
  <c r="D341" i="7"/>
  <c r="C341" i="7"/>
  <c r="F340" i="7"/>
  <c r="D340" i="7"/>
  <c r="C340" i="7"/>
  <c r="F339" i="7"/>
  <c r="D339" i="7"/>
  <c r="C339" i="7"/>
  <c r="F338" i="7"/>
  <c r="D338" i="7"/>
  <c r="C338" i="7"/>
  <c r="F337" i="7"/>
  <c r="D337" i="7"/>
  <c r="C337" i="7"/>
  <c r="F336" i="7"/>
  <c r="D336" i="7"/>
  <c r="C336" i="7"/>
  <c r="F335" i="7"/>
  <c r="D335" i="7"/>
  <c r="C335" i="7"/>
  <c r="F334" i="7"/>
  <c r="D334" i="7"/>
  <c r="C334" i="7"/>
  <c r="G332" i="7"/>
  <c r="F332" i="7"/>
  <c r="D332" i="7"/>
  <c r="C332" i="7"/>
  <c r="G331" i="7"/>
  <c r="F331" i="7"/>
  <c r="D331" i="7"/>
  <c r="C331" i="7"/>
  <c r="G330" i="7"/>
  <c r="F330" i="7"/>
  <c r="D330" i="7"/>
  <c r="C330" i="7"/>
  <c r="G329" i="7"/>
  <c r="F329" i="7"/>
  <c r="G328" i="7"/>
  <c r="F328" i="7"/>
  <c r="G327" i="7"/>
  <c r="F327" i="7"/>
  <c r="D327" i="7"/>
  <c r="G326" i="7"/>
  <c r="F326" i="7"/>
  <c r="D326" i="7"/>
  <c r="G325" i="7"/>
  <c r="F325" i="7"/>
  <c r="D325" i="7"/>
  <c r="C325" i="7"/>
  <c r="F324" i="7"/>
  <c r="D324" i="7"/>
  <c r="C324" i="7"/>
  <c r="G322" i="7"/>
  <c r="F322" i="7"/>
  <c r="D322" i="7"/>
  <c r="C322" i="7"/>
  <c r="G321" i="7"/>
  <c r="F321" i="7"/>
  <c r="D321" i="7"/>
  <c r="C321" i="7"/>
  <c r="G320" i="7"/>
  <c r="F320" i="7"/>
  <c r="G319" i="7"/>
  <c r="F319" i="7"/>
  <c r="G318" i="7"/>
  <c r="F318" i="7"/>
  <c r="G317" i="7"/>
  <c r="F317" i="7"/>
  <c r="D317" i="7"/>
  <c r="C317" i="7"/>
  <c r="G316" i="7"/>
  <c r="F316" i="7"/>
  <c r="D316" i="7"/>
  <c r="C316" i="7"/>
  <c r="G315" i="7"/>
  <c r="F315" i="7"/>
  <c r="D315" i="7"/>
  <c r="C315" i="7"/>
  <c r="G313" i="7"/>
  <c r="F313" i="7"/>
  <c r="D313" i="7"/>
  <c r="C313" i="7"/>
  <c r="G312" i="7"/>
  <c r="F312" i="7"/>
  <c r="G311" i="7"/>
  <c r="F311" i="7"/>
  <c r="G310" i="7"/>
  <c r="F310" i="7"/>
  <c r="G309" i="7"/>
  <c r="F309" i="7"/>
  <c r="G308" i="7"/>
  <c r="F308" i="7"/>
  <c r="D308" i="7"/>
  <c r="C308" i="7"/>
  <c r="G307" i="7"/>
  <c r="F307" i="7"/>
  <c r="D307" i="7"/>
  <c r="C307" i="7"/>
  <c r="G306" i="7"/>
  <c r="F306" i="7"/>
  <c r="D306" i="7"/>
  <c r="C306" i="7"/>
  <c r="G304" i="7"/>
  <c r="F304" i="7"/>
  <c r="D304" i="7"/>
  <c r="C304" i="7"/>
  <c r="G303" i="7"/>
  <c r="F303" i="7"/>
  <c r="D303" i="7"/>
  <c r="C303" i="7"/>
  <c r="G302" i="7"/>
  <c r="F302" i="7"/>
  <c r="D302" i="7"/>
  <c r="C302" i="7"/>
  <c r="G301" i="7"/>
  <c r="F301" i="7"/>
  <c r="D301" i="7"/>
  <c r="C301" i="7"/>
  <c r="G300" i="7"/>
  <c r="F300" i="7"/>
  <c r="G299" i="7"/>
  <c r="F299" i="7"/>
  <c r="D299" i="7"/>
  <c r="G298" i="7"/>
  <c r="F298" i="7"/>
  <c r="D298" i="7"/>
  <c r="G297" i="7"/>
  <c r="F297" i="7"/>
  <c r="D297" i="7"/>
  <c r="C297" i="7"/>
  <c r="G296" i="7"/>
  <c r="F296" i="7"/>
  <c r="D296" i="7"/>
  <c r="C296" i="7"/>
  <c r="G295" i="7"/>
  <c r="F295" i="7"/>
  <c r="D295" i="7"/>
  <c r="C295" i="7"/>
  <c r="G294" i="7"/>
  <c r="F294" i="7"/>
  <c r="D294" i="7"/>
  <c r="C294" i="7"/>
  <c r="G292" i="7"/>
  <c r="F292" i="7"/>
  <c r="D292" i="7"/>
  <c r="C292" i="7"/>
  <c r="G291" i="7"/>
  <c r="F291" i="7"/>
  <c r="G290" i="7"/>
  <c r="F290" i="7"/>
  <c r="G289" i="7"/>
  <c r="F289" i="7"/>
  <c r="D289" i="7"/>
  <c r="G288" i="7"/>
  <c r="F288" i="7"/>
  <c r="D288" i="7"/>
  <c r="C288" i="7"/>
  <c r="G287" i="7"/>
  <c r="F287" i="7"/>
  <c r="D287" i="7"/>
  <c r="C287" i="7"/>
  <c r="G285" i="7"/>
  <c r="F285" i="7"/>
  <c r="D285" i="7"/>
  <c r="C285" i="7"/>
  <c r="G284" i="7"/>
  <c r="F284" i="7"/>
  <c r="G283" i="7"/>
  <c r="F283" i="7"/>
  <c r="G282" i="7"/>
  <c r="F282" i="7"/>
  <c r="G281" i="7"/>
  <c r="F281" i="7"/>
  <c r="D281" i="7"/>
  <c r="C281" i="7"/>
  <c r="G280" i="7"/>
  <c r="F280" i="7"/>
  <c r="D280" i="7"/>
  <c r="C280" i="7"/>
  <c r="G279" i="7"/>
  <c r="F279" i="7"/>
  <c r="D279" i="7"/>
  <c r="C279" i="7"/>
  <c r="G278" i="7"/>
  <c r="F278" i="7"/>
  <c r="D278" i="7"/>
  <c r="C278" i="7"/>
  <c r="G277" i="7"/>
  <c r="F277" i="7"/>
  <c r="D277" i="7"/>
  <c r="C277" i="7"/>
  <c r="G276" i="7"/>
  <c r="F276" i="7"/>
  <c r="D276" i="7"/>
  <c r="C276" i="7"/>
  <c r="G275" i="7"/>
  <c r="F275" i="7"/>
  <c r="D275" i="7"/>
  <c r="C275" i="7"/>
  <c r="G274" i="7"/>
  <c r="F274" i="7"/>
  <c r="D274" i="7"/>
  <c r="C274" i="7"/>
  <c r="G271" i="7"/>
  <c r="F271" i="7"/>
  <c r="D271" i="7"/>
  <c r="C271" i="7"/>
  <c r="G270" i="7"/>
  <c r="F270" i="7"/>
  <c r="G269" i="7"/>
  <c r="F269" i="7"/>
  <c r="G268" i="7"/>
  <c r="F268" i="7"/>
  <c r="G267" i="7"/>
  <c r="F267" i="7"/>
  <c r="C267" i="7"/>
  <c r="G266" i="7"/>
  <c r="F266" i="7"/>
  <c r="D266" i="7"/>
  <c r="C266" i="7"/>
  <c r="G265" i="7"/>
  <c r="F265" i="7"/>
  <c r="D265" i="7"/>
  <c r="C265" i="7"/>
  <c r="F264" i="7"/>
  <c r="D264" i="7"/>
  <c r="C264" i="7"/>
  <c r="G263" i="7"/>
  <c r="F263" i="7"/>
  <c r="D263" i="7"/>
  <c r="C263" i="7"/>
  <c r="G262" i="7"/>
  <c r="F262" i="7"/>
  <c r="D262" i="7"/>
  <c r="C262" i="7"/>
  <c r="G261" i="7"/>
  <c r="F261" i="7"/>
  <c r="D261" i="7"/>
  <c r="C261" i="7"/>
  <c r="G260" i="7"/>
  <c r="F260" i="7"/>
  <c r="D260" i="7"/>
  <c r="C260" i="7"/>
  <c r="G259" i="7"/>
  <c r="F259" i="7"/>
  <c r="D259" i="7"/>
  <c r="C259" i="7"/>
  <c r="G258" i="7"/>
  <c r="F258" i="7"/>
  <c r="D258" i="7"/>
  <c r="C258" i="7"/>
  <c r="G257" i="7"/>
  <c r="F257" i="7"/>
  <c r="D257" i="7"/>
  <c r="C257" i="7"/>
  <c r="G256" i="7"/>
  <c r="F256" i="7"/>
  <c r="D256" i="7"/>
  <c r="C256" i="7"/>
  <c r="G255" i="7"/>
  <c r="F255" i="7"/>
  <c r="D255" i="7"/>
  <c r="C255" i="7"/>
  <c r="G254" i="7"/>
  <c r="F254" i="7"/>
  <c r="D254" i="7"/>
  <c r="C254" i="7"/>
  <c r="G253" i="7"/>
  <c r="F253" i="7"/>
  <c r="D253" i="7"/>
  <c r="C253" i="7"/>
  <c r="G252" i="7"/>
  <c r="F252" i="7"/>
  <c r="D252" i="7"/>
  <c r="C252" i="7"/>
  <c r="G251" i="7"/>
  <c r="F251" i="7"/>
  <c r="D251" i="7"/>
  <c r="C251" i="7"/>
  <c r="G250" i="7"/>
  <c r="F250" i="7"/>
  <c r="D250" i="7"/>
  <c r="C250" i="7"/>
  <c r="G248" i="7"/>
  <c r="F248" i="7"/>
  <c r="D248" i="7"/>
  <c r="C248" i="7"/>
  <c r="G247" i="7"/>
  <c r="F247" i="7"/>
  <c r="D247" i="7"/>
  <c r="C247" i="7"/>
  <c r="G246" i="7"/>
  <c r="F246" i="7"/>
  <c r="D246" i="7"/>
  <c r="C246" i="7"/>
  <c r="G245" i="7"/>
  <c r="F245" i="7"/>
  <c r="D245" i="7"/>
  <c r="C245" i="7"/>
  <c r="G244" i="7"/>
  <c r="F244" i="7"/>
  <c r="D244" i="7"/>
  <c r="C244" i="7"/>
  <c r="G243" i="7"/>
  <c r="F243" i="7"/>
  <c r="D243" i="7"/>
  <c r="C243" i="7"/>
  <c r="G242" i="7"/>
  <c r="F242" i="7"/>
  <c r="D242" i="7"/>
  <c r="F241" i="7"/>
  <c r="D241" i="7"/>
  <c r="C241" i="7"/>
  <c r="F240" i="7"/>
  <c r="D240" i="7"/>
  <c r="C240" i="7"/>
  <c r="F239" i="7"/>
  <c r="D239" i="7"/>
  <c r="C239" i="7"/>
  <c r="F238" i="7"/>
  <c r="D238" i="7"/>
  <c r="C238" i="7"/>
  <c r="G237" i="7"/>
  <c r="F237" i="7"/>
  <c r="D237" i="7"/>
  <c r="C237" i="7"/>
  <c r="G236" i="7"/>
  <c r="F236" i="7"/>
  <c r="D236" i="7"/>
  <c r="C236" i="7"/>
  <c r="F235" i="7"/>
  <c r="D235" i="7"/>
  <c r="C235" i="7"/>
  <c r="F234" i="7"/>
  <c r="D234" i="7"/>
  <c r="C234" i="7"/>
  <c r="F233" i="7"/>
  <c r="D233" i="7"/>
  <c r="C233" i="7"/>
  <c r="F232" i="7"/>
  <c r="D232" i="7"/>
  <c r="C232" i="7"/>
  <c r="F231" i="7"/>
  <c r="D231" i="7"/>
  <c r="C231" i="7"/>
  <c r="G229" i="7"/>
  <c r="F229" i="7"/>
  <c r="D229" i="7"/>
  <c r="C229" i="7"/>
  <c r="G228" i="7"/>
  <c r="F228" i="7"/>
  <c r="G227" i="7"/>
  <c r="F227" i="7"/>
  <c r="G226" i="7"/>
  <c r="F226" i="7"/>
  <c r="G225" i="7"/>
  <c r="F225" i="7"/>
  <c r="D225" i="7"/>
  <c r="C225" i="7"/>
  <c r="F224" i="7"/>
  <c r="D224" i="7"/>
  <c r="C224" i="7"/>
  <c r="G223" i="7"/>
  <c r="F223" i="7"/>
  <c r="D223" i="7"/>
  <c r="C223" i="7"/>
  <c r="F222" i="7"/>
  <c r="D222" i="7"/>
  <c r="C222" i="7"/>
  <c r="G221" i="7"/>
  <c r="F221" i="7"/>
  <c r="D221" i="7"/>
  <c r="C221" i="7"/>
  <c r="F220" i="7"/>
  <c r="D220" i="7"/>
  <c r="C220" i="7"/>
  <c r="F219" i="7"/>
  <c r="D219" i="7"/>
  <c r="C219" i="7"/>
  <c r="F218" i="7"/>
  <c r="D218" i="7"/>
  <c r="C218" i="7"/>
  <c r="F217" i="7"/>
  <c r="D217" i="7"/>
  <c r="C217" i="7"/>
  <c r="F216" i="7"/>
  <c r="D216" i="7"/>
  <c r="C216" i="7"/>
  <c r="F215" i="7"/>
  <c r="D215" i="7"/>
  <c r="C215" i="7"/>
  <c r="F214" i="7"/>
  <c r="D214" i="7"/>
  <c r="C214" i="7"/>
  <c r="F213" i="7"/>
  <c r="D213" i="7"/>
  <c r="C213" i="7"/>
  <c r="G211" i="7"/>
  <c r="F211" i="7"/>
  <c r="D211" i="7"/>
  <c r="C211" i="7"/>
  <c r="G210" i="7"/>
  <c r="F210" i="7"/>
  <c r="D210" i="7"/>
  <c r="C210" i="7"/>
  <c r="G209" i="7"/>
  <c r="F209" i="7"/>
  <c r="G208" i="7"/>
  <c r="F208" i="7"/>
  <c r="G207" i="7"/>
  <c r="F207" i="7"/>
  <c r="F206" i="7"/>
  <c r="D206" i="7"/>
  <c r="C206" i="7"/>
  <c r="F205" i="7"/>
  <c r="D205" i="7"/>
  <c r="C205" i="7"/>
  <c r="F204" i="7"/>
  <c r="D204" i="7"/>
  <c r="C204" i="7"/>
  <c r="F203" i="7"/>
  <c r="D203" i="7"/>
  <c r="C203" i="7"/>
  <c r="G201" i="7"/>
  <c r="F201" i="7"/>
  <c r="D201" i="7"/>
  <c r="C201" i="7"/>
  <c r="G200" i="7"/>
  <c r="F200" i="7"/>
  <c r="G199" i="7"/>
  <c r="F199" i="7"/>
  <c r="F198" i="7"/>
  <c r="G197" i="7"/>
  <c r="F197" i="7"/>
  <c r="F196" i="7"/>
  <c r="D196" i="7"/>
  <c r="C196" i="7"/>
  <c r="F195" i="7"/>
  <c r="D195" i="7"/>
  <c r="C195" i="7"/>
  <c r="F194" i="7"/>
  <c r="D194" i="7"/>
  <c r="C194" i="7"/>
  <c r="F193" i="7"/>
  <c r="D193" i="7"/>
  <c r="C193" i="7"/>
  <c r="F192" i="7"/>
  <c r="D192" i="7"/>
  <c r="C192" i="7"/>
  <c r="G190" i="7"/>
  <c r="F190" i="7"/>
  <c r="D190" i="7"/>
  <c r="C190" i="7"/>
  <c r="G189" i="7"/>
  <c r="F189" i="7"/>
  <c r="D189" i="7"/>
  <c r="C189" i="7"/>
  <c r="G188" i="7"/>
  <c r="F188" i="7"/>
  <c r="D188" i="7"/>
  <c r="C188" i="7"/>
  <c r="G187" i="7"/>
  <c r="F187" i="7"/>
  <c r="D187" i="7"/>
  <c r="C187" i="7"/>
  <c r="G186" i="7"/>
  <c r="F186" i="7"/>
  <c r="D186" i="7"/>
  <c r="C186" i="7"/>
  <c r="G185" i="7"/>
  <c r="F185" i="7"/>
  <c r="D185" i="7"/>
  <c r="C185" i="7"/>
  <c r="G184" i="7"/>
  <c r="F184" i="7"/>
  <c r="D184" i="7"/>
  <c r="G183" i="7"/>
  <c r="F183" i="7"/>
  <c r="D183" i="7"/>
  <c r="G182" i="7"/>
  <c r="F182" i="7"/>
  <c r="D182" i="7"/>
  <c r="G181" i="7"/>
  <c r="F181" i="7"/>
  <c r="D181" i="7"/>
  <c r="F180" i="7"/>
  <c r="D180" i="7"/>
  <c r="C180" i="7"/>
  <c r="G179" i="7"/>
  <c r="F179" i="7"/>
  <c r="D179" i="7"/>
  <c r="C179" i="7"/>
  <c r="F178" i="7"/>
  <c r="D178" i="7"/>
  <c r="C178" i="7"/>
  <c r="F177" i="7"/>
  <c r="D177" i="7"/>
  <c r="C177" i="7"/>
  <c r="F176" i="7"/>
  <c r="D176" i="7"/>
  <c r="C176" i="7"/>
  <c r="G174" i="7"/>
  <c r="F174" i="7"/>
  <c r="D174" i="7"/>
  <c r="C174" i="7"/>
  <c r="G173" i="7"/>
  <c r="F173" i="7"/>
  <c r="D173" i="7"/>
  <c r="C173" i="7"/>
  <c r="G172" i="7"/>
  <c r="F172" i="7"/>
  <c r="D172" i="7"/>
  <c r="C172" i="7"/>
  <c r="G171" i="7"/>
  <c r="F171" i="7"/>
  <c r="D171" i="7"/>
  <c r="C171" i="7"/>
  <c r="G170" i="7"/>
  <c r="F170" i="7"/>
  <c r="D170" i="7"/>
  <c r="C170" i="7"/>
  <c r="G169" i="7"/>
  <c r="F169" i="7"/>
  <c r="D169" i="7"/>
  <c r="C169" i="7"/>
  <c r="G168" i="7"/>
  <c r="F168" i="7"/>
  <c r="D168" i="7"/>
  <c r="C168" i="7"/>
  <c r="G167" i="7"/>
  <c r="F167" i="7"/>
  <c r="D167" i="7"/>
  <c r="C167" i="7"/>
  <c r="F166" i="7"/>
  <c r="D166" i="7"/>
  <c r="C166" i="7"/>
  <c r="F165" i="7"/>
  <c r="D165" i="7"/>
  <c r="C165" i="7"/>
  <c r="F164" i="7"/>
  <c r="D164" i="7"/>
  <c r="C164" i="7"/>
  <c r="F163" i="7"/>
  <c r="D163" i="7"/>
  <c r="C163" i="7"/>
  <c r="F162" i="7"/>
  <c r="D162" i="7"/>
  <c r="C162" i="7"/>
  <c r="F161" i="7"/>
  <c r="D161" i="7"/>
  <c r="C161" i="7"/>
  <c r="F160" i="7"/>
  <c r="D160" i="7"/>
  <c r="C160" i="7"/>
  <c r="F159" i="7"/>
  <c r="D159" i="7"/>
  <c r="C159" i="7"/>
  <c r="G157" i="7"/>
  <c r="F157" i="7"/>
  <c r="D157" i="7"/>
  <c r="C157" i="7"/>
  <c r="G156" i="7"/>
  <c r="F156" i="7"/>
  <c r="D156" i="7"/>
  <c r="C156" i="7"/>
  <c r="G155" i="7"/>
  <c r="F155" i="7"/>
  <c r="D155" i="7"/>
  <c r="C155" i="7"/>
  <c r="G154" i="7"/>
  <c r="F154" i="7"/>
  <c r="F153" i="7"/>
  <c r="D153" i="7"/>
  <c r="C153" i="7"/>
  <c r="F152" i="7"/>
  <c r="D152" i="7"/>
  <c r="C152" i="7"/>
  <c r="F151" i="7"/>
  <c r="D151" i="7"/>
  <c r="C151" i="7"/>
  <c r="F150" i="7"/>
  <c r="D150" i="7"/>
  <c r="C150" i="7"/>
  <c r="F149" i="7"/>
  <c r="D149" i="7"/>
  <c r="C149" i="7"/>
  <c r="G147" i="7"/>
  <c r="F147" i="7"/>
  <c r="D147" i="7"/>
  <c r="C147" i="7"/>
  <c r="G146" i="7"/>
  <c r="F146" i="7"/>
  <c r="D146" i="7"/>
  <c r="C146" i="7"/>
  <c r="G145" i="7"/>
  <c r="F145" i="7"/>
  <c r="D145" i="7"/>
  <c r="C145" i="7"/>
  <c r="G144" i="7"/>
  <c r="F144" i="7"/>
  <c r="D144" i="7"/>
  <c r="C144" i="7"/>
  <c r="G143" i="7"/>
  <c r="F143" i="7"/>
  <c r="D143" i="7"/>
  <c r="C143" i="7"/>
  <c r="F142" i="7"/>
  <c r="D142" i="7"/>
  <c r="C142" i="7"/>
  <c r="F141" i="7"/>
  <c r="D141" i="7"/>
  <c r="C141" i="7"/>
  <c r="F140" i="7"/>
  <c r="D140" i="7"/>
  <c r="C140" i="7"/>
  <c r="F139" i="7"/>
  <c r="D139" i="7"/>
  <c r="C139" i="7"/>
  <c r="G137" i="7"/>
  <c r="F137" i="7"/>
  <c r="D137" i="7"/>
  <c r="C137" i="7"/>
  <c r="G136" i="7"/>
  <c r="F136" i="7"/>
  <c r="D136" i="7"/>
  <c r="C136" i="7"/>
  <c r="G135" i="7"/>
  <c r="F135" i="7"/>
  <c r="D135" i="7"/>
  <c r="C135" i="7"/>
  <c r="G134" i="7"/>
  <c r="F134" i="7"/>
  <c r="D134" i="7"/>
  <c r="C134" i="7"/>
  <c r="G133" i="7"/>
  <c r="F133" i="7"/>
  <c r="D133" i="7"/>
  <c r="C133" i="7"/>
  <c r="G132" i="7"/>
  <c r="F132" i="7"/>
  <c r="D132" i="7"/>
  <c r="C132" i="7"/>
  <c r="G131" i="7"/>
  <c r="F131" i="7"/>
  <c r="D131" i="7"/>
  <c r="C131" i="7"/>
  <c r="G130" i="7"/>
  <c r="F130" i="7"/>
  <c r="D130" i="7"/>
  <c r="C130" i="7"/>
  <c r="G129" i="7"/>
  <c r="F129" i="7"/>
  <c r="D129" i="7"/>
  <c r="C129" i="7"/>
  <c r="G128" i="7"/>
  <c r="F128" i="7"/>
  <c r="D128" i="7"/>
  <c r="C128" i="7"/>
  <c r="G127" i="7"/>
  <c r="F127" i="7"/>
  <c r="D127" i="7"/>
  <c r="C127" i="7"/>
  <c r="G126" i="7"/>
  <c r="F126" i="7"/>
  <c r="D126" i="7"/>
  <c r="C126" i="7"/>
  <c r="F125" i="7"/>
  <c r="D125" i="7"/>
  <c r="C125" i="7"/>
  <c r="F124" i="7"/>
  <c r="D124" i="7"/>
  <c r="C124" i="7"/>
  <c r="F123" i="7"/>
  <c r="D123" i="7"/>
  <c r="C123" i="7"/>
  <c r="F122" i="7"/>
  <c r="D122" i="7"/>
  <c r="C122" i="7"/>
  <c r="F121" i="7"/>
  <c r="D121" i="7"/>
  <c r="C121" i="7"/>
  <c r="G119" i="7"/>
  <c r="F119" i="7"/>
  <c r="E119" i="7"/>
  <c r="D119" i="7"/>
  <c r="C119" i="7"/>
  <c r="G118" i="7"/>
  <c r="F118" i="7"/>
  <c r="E118" i="7"/>
  <c r="D118" i="7"/>
  <c r="C118" i="7"/>
  <c r="G117" i="7"/>
  <c r="F117" i="7"/>
  <c r="E117" i="7"/>
  <c r="D117" i="7"/>
  <c r="C117" i="7"/>
  <c r="G116" i="7"/>
  <c r="F116" i="7"/>
  <c r="E116" i="7"/>
  <c r="D116" i="7"/>
  <c r="C116" i="7"/>
  <c r="G115" i="7"/>
  <c r="F115" i="7"/>
  <c r="E115" i="7"/>
  <c r="D115" i="7"/>
  <c r="C115" i="7"/>
  <c r="G114" i="7"/>
  <c r="F114" i="7"/>
  <c r="E114" i="7"/>
  <c r="D114" i="7"/>
  <c r="C114" i="7"/>
  <c r="G113" i="7"/>
  <c r="F113" i="7"/>
  <c r="E113" i="7"/>
  <c r="D113" i="7"/>
  <c r="C113" i="7"/>
  <c r="G112" i="7"/>
  <c r="F112" i="7"/>
  <c r="E112" i="7"/>
  <c r="D112" i="7"/>
  <c r="C112" i="7"/>
  <c r="F111" i="7"/>
  <c r="D111" i="7"/>
  <c r="C111" i="7"/>
  <c r="F110" i="7"/>
  <c r="D110" i="7"/>
  <c r="C110" i="7"/>
  <c r="F109" i="7"/>
  <c r="D109" i="7"/>
  <c r="C109" i="7"/>
  <c r="F108" i="7"/>
  <c r="D108" i="7"/>
  <c r="C108" i="7"/>
  <c r="G107" i="7"/>
  <c r="F107" i="7"/>
  <c r="D107" i="7"/>
  <c r="C107" i="7"/>
  <c r="G105" i="7"/>
  <c r="F105" i="7"/>
  <c r="E105" i="7"/>
  <c r="D105" i="7"/>
  <c r="C105" i="7"/>
  <c r="G104" i="7"/>
  <c r="F104" i="7"/>
  <c r="E104" i="7"/>
  <c r="D104" i="7"/>
  <c r="C104" i="7"/>
  <c r="G103" i="7"/>
  <c r="F103" i="7"/>
  <c r="E103" i="7"/>
  <c r="D103" i="7"/>
  <c r="C103" i="7"/>
  <c r="G102" i="7"/>
  <c r="F102" i="7"/>
  <c r="E102" i="7"/>
  <c r="D102" i="7"/>
  <c r="C102" i="7"/>
  <c r="G101" i="7"/>
  <c r="F101" i="7"/>
  <c r="E101" i="7"/>
  <c r="D101" i="7"/>
  <c r="C101" i="7"/>
  <c r="G100" i="7"/>
  <c r="F100" i="7"/>
  <c r="E100" i="7"/>
  <c r="D100" i="7"/>
  <c r="C100" i="7"/>
  <c r="G99" i="7"/>
  <c r="F99" i="7"/>
  <c r="E99" i="7"/>
  <c r="D99" i="7"/>
  <c r="C99" i="7"/>
  <c r="G98" i="7"/>
  <c r="F98" i="7"/>
  <c r="E98" i="7"/>
  <c r="D98" i="7"/>
  <c r="C98" i="7"/>
  <c r="G97" i="7"/>
  <c r="F97" i="7"/>
  <c r="E97" i="7"/>
  <c r="D97" i="7"/>
  <c r="C97" i="7"/>
  <c r="G96" i="7"/>
  <c r="F96" i="7"/>
  <c r="E96" i="7"/>
  <c r="D96" i="7"/>
  <c r="C96" i="7"/>
  <c r="G95" i="7"/>
  <c r="F95" i="7"/>
  <c r="D95" i="7"/>
  <c r="C95" i="7"/>
  <c r="G94" i="7"/>
  <c r="F94" i="7"/>
  <c r="D94" i="7"/>
  <c r="C94" i="7"/>
  <c r="F93" i="7"/>
  <c r="D93" i="7"/>
  <c r="C93" i="7"/>
  <c r="G92" i="7"/>
  <c r="F92" i="7"/>
  <c r="E92" i="7"/>
  <c r="D92" i="7"/>
  <c r="C92" i="7"/>
  <c r="F91" i="7"/>
  <c r="D91" i="7"/>
  <c r="C91" i="7"/>
  <c r="F90" i="7"/>
  <c r="D90" i="7"/>
  <c r="C90" i="7"/>
  <c r="F89" i="7"/>
  <c r="D89" i="7"/>
  <c r="C89" i="7"/>
  <c r="F88" i="7"/>
  <c r="D88" i="7"/>
  <c r="C88" i="7"/>
  <c r="G86" i="7"/>
  <c r="F86" i="7"/>
  <c r="E86" i="7"/>
  <c r="D86" i="7"/>
  <c r="C86" i="7"/>
  <c r="F85" i="7"/>
  <c r="D85" i="7"/>
  <c r="C85" i="7"/>
  <c r="F84" i="7"/>
  <c r="D84" i="7"/>
  <c r="C84" i="7"/>
  <c r="F83" i="7"/>
  <c r="D83" i="7"/>
  <c r="C83" i="7"/>
  <c r="F82" i="7"/>
  <c r="D82" i="7"/>
  <c r="C82" i="7"/>
  <c r="F81" i="7"/>
  <c r="D81" i="7"/>
  <c r="C81" i="7"/>
  <c r="F80" i="7"/>
  <c r="D80" i="7"/>
  <c r="C80" i="7"/>
  <c r="F79" i="7"/>
  <c r="D79" i="7"/>
  <c r="C79" i="7"/>
  <c r="F78" i="7"/>
  <c r="D78" i="7"/>
  <c r="C78" i="7"/>
  <c r="G76" i="7"/>
  <c r="F76" i="7"/>
  <c r="E76" i="7"/>
  <c r="D76" i="7"/>
  <c r="C76" i="7"/>
  <c r="F75" i="7"/>
  <c r="D75" i="7"/>
  <c r="C75" i="7"/>
  <c r="F74" i="7"/>
  <c r="D74" i="7"/>
  <c r="C74" i="7"/>
  <c r="G73" i="7"/>
  <c r="F73" i="7"/>
  <c r="E73" i="7"/>
  <c r="D73" i="7"/>
  <c r="C73" i="7"/>
  <c r="G72" i="7"/>
  <c r="F72" i="7"/>
  <c r="E72" i="7"/>
  <c r="D72" i="7"/>
  <c r="C72" i="7"/>
  <c r="G71" i="7"/>
  <c r="F71" i="7"/>
  <c r="E71" i="7"/>
  <c r="D71" i="7"/>
  <c r="C71" i="7"/>
  <c r="G70" i="7"/>
  <c r="F70" i="7"/>
  <c r="D70" i="7"/>
  <c r="C70" i="7"/>
  <c r="F69" i="7"/>
  <c r="D69" i="7"/>
  <c r="C69" i="7"/>
  <c r="F68" i="7"/>
  <c r="D68" i="7"/>
  <c r="C68" i="7"/>
  <c r="F67" i="7"/>
  <c r="D67" i="7"/>
  <c r="C67" i="7"/>
  <c r="F66" i="7"/>
  <c r="D66" i="7"/>
  <c r="C66" i="7"/>
  <c r="G64" i="7"/>
  <c r="F64" i="7"/>
  <c r="E64" i="7"/>
  <c r="D64" i="7"/>
  <c r="C64" i="7"/>
  <c r="G63" i="7"/>
  <c r="F63" i="7"/>
  <c r="E63" i="7"/>
  <c r="D63" i="7"/>
  <c r="C63" i="7"/>
  <c r="G62" i="7"/>
  <c r="F62" i="7"/>
  <c r="E62" i="7"/>
  <c r="D62" i="7"/>
  <c r="C62" i="7"/>
  <c r="G61" i="7"/>
  <c r="F61" i="7"/>
  <c r="E61" i="7"/>
  <c r="F60" i="7"/>
  <c r="D60" i="7"/>
  <c r="C60" i="7"/>
  <c r="F59" i="7"/>
  <c r="D59" i="7"/>
  <c r="C59" i="7"/>
  <c r="F58" i="7"/>
  <c r="D58" i="7"/>
  <c r="C58" i="7"/>
  <c r="F57" i="7"/>
  <c r="D57" i="7"/>
  <c r="C57" i="7"/>
  <c r="F56" i="7"/>
  <c r="D56" i="7"/>
  <c r="C56" i="7"/>
  <c r="F55" i="7"/>
  <c r="D55" i="7"/>
  <c r="C55" i="7"/>
  <c r="F54" i="7"/>
  <c r="D54" i="7"/>
  <c r="C54" i="7"/>
  <c r="F53" i="7"/>
  <c r="D53" i="7"/>
  <c r="C53" i="7"/>
  <c r="F52" i="7"/>
  <c r="D52" i="7"/>
  <c r="C52" i="7"/>
  <c r="G51" i="7"/>
  <c r="F51" i="7"/>
  <c r="D51" i="7"/>
  <c r="C51" i="7"/>
  <c r="F50" i="7"/>
  <c r="D50" i="7"/>
  <c r="C50" i="7"/>
  <c r="G47" i="7"/>
  <c r="F47" i="7"/>
  <c r="E47" i="7"/>
  <c r="D47" i="7"/>
  <c r="C47" i="7"/>
  <c r="G46" i="7"/>
  <c r="F46" i="7"/>
  <c r="E46" i="7"/>
  <c r="D46" i="7"/>
  <c r="C46" i="7"/>
  <c r="G45" i="7"/>
  <c r="F45" i="7"/>
  <c r="E45" i="7"/>
  <c r="D45" i="7"/>
  <c r="C45" i="7"/>
  <c r="G44" i="7"/>
  <c r="F44" i="7"/>
  <c r="E44" i="7"/>
  <c r="D44" i="7"/>
  <c r="C44" i="7"/>
  <c r="F43" i="7"/>
  <c r="D43" i="7"/>
  <c r="C43" i="7"/>
  <c r="F42" i="7"/>
  <c r="D42" i="7"/>
  <c r="C42" i="7"/>
  <c r="F41" i="7"/>
  <c r="D41" i="7"/>
  <c r="C41" i="7"/>
  <c r="G40" i="7"/>
  <c r="F40" i="7"/>
  <c r="D40" i="7"/>
  <c r="C40" i="7"/>
  <c r="G39" i="7"/>
  <c r="F39" i="7"/>
  <c r="D39" i="7"/>
  <c r="C39" i="7"/>
  <c r="G38" i="7"/>
  <c r="F38" i="7"/>
  <c r="D38" i="7"/>
  <c r="C38" i="7"/>
  <c r="G37" i="7"/>
  <c r="F37" i="7"/>
  <c r="D37" i="7"/>
  <c r="C37" i="7"/>
  <c r="G36" i="7"/>
  <c r="F36" i="7"/>
  <c r="D36" i="7"/>
  <c r="C36" i="7"/>
  <c r="G35" i="7"/>
  <c r="F35" i="7"/>
  <c r="D35" i="7"/>
  <c r="C35" i="7"/>
  <c r="G34" i="7"/>
  <c r="F34" i="7"/>
  <c r="D34" i="7"/>
  <c r="C34" i="7"/>
  <c r="G33" i="7"/>
  <c r="F33" i="7"/>
  <c r="D33" i="7"/>
  <c r="C33" i="7"/>
  <c r="G32" i="7"/>
  <c r="F32" i="7"/>
  <c r="D32" i="7"/>
  <c r="C32" i="7"/>
  <c r="G31" i="7"/>
  <c r="F31" i="7"/>
  <c r="D31" i="7"/>
  <c r="C31" i="7"/>
  <c r="F30" i="7"/>
  <c r="D30" i="7"/>
  <c r="C30" i="7"/>
  <c r="G28" i="7"/>
  <c r="F28" i="7"/>
  <c r="E28" i="7"/>
  <c r="D28" i="7"/>
  <c r="C28" i="7"/>
  <c r="G27" i="7"/>
  <c r="F27" i="7"/>
  <c r="E27" i="7"/>
  <c r="D27" i="7"/>
  <c r="C27" i="7"/>
  <c r="G26" i="7"/>
  <c r="F26" i="7"/>
  <c r="E26" i="7"/>
  <c r="D26" i="7"/>
  <c r="C26" i="7"/>
  <c r="G25" i="7"/>
  <c r="F25" i="7"/>
  <c r="E25" i="7"/>
  <c r="D25" i="7"/>
  <c r="C25" i="7"/>
  <c r="G24" i="7"/>
  <c r="F24" i="7"/>
  <c r="E24" i="7"/>
  <c r="D24" i="7"/>
  <c r="C24" i="7"/>
  <c r="F23" i="7"/>
  <c r="D23" i="7"/>
  <c r="C23" i="7"/>
  <c r="F22" i="7"/>
  <c r="D22" i="7"/>
  <c r="C22" i="7"/>
  <c r="F21" i="7"/>
  <c r="D21" i="7"/>
  <c r="C21" i="7"/>
  <c r="F20" i="7"/>
  <c r="D20" i="7"/>
  <c r="C20" i="7"/>
  <c r="F19" i="7"/>
  <c r="D19" i="7"/>
  <c r="C19" i="7"/>
  <c r="F15" i="7"/>
  <c r="F18" i="7"/>
  <c r="D18" i="7"/>
  <c r="C18" i="7"/>
  <c r="B18" i="7"/>
  <c r="J527" i="22"/>
  <c r="I527" i="22"/>
  <c r="I527" i="7" s="1"/>
  <c r="H527" i="22"/>
  <c r="J526" i="22"/>
  <c r="I526" i="22"/>
  <c r="I526" i="7" s="1"/>
  <c r="H526" i="22"/>
  <c r="J525" i="22"/>
  <c r="I525" i="22"/>
  <c r="I525" i="7" s="1"/>
  <c r="H525" i="22"/>
  <c r="J512" i="22"/>
  <c r="I512" i="22"/>
  <c r="I512" i="7" s="1"/>
  <c r="H512" i="22"/>
  <c r="J511" i="22"/>
  <c r="I511" i="22"/>
  <c r="I511" i="7" s="1"/>
  <c r="H511" i="22"/>
  <c r="J510" i="22"/>
  <c r="I510" i="22"/>
  <c r="I510" i="7" s="1"/>
  <c r="H510" i="22"/>
  <c r="I509" i="22"/>
  <c r="H509" i="22"/>
  <c r="I508" i="22"/>
  <c r="H508" i="22"/>
  <c r="I507" i="22"/>
  <c r="I507" i="7" s="1"/>
  <c r="H507" i="22"/>
  <c r="J505" i="22"/>
  <c r="I505" i="22"/>
  <c r="I505" i="7" s="1"/>
  <c r="H505" i="22"/>
  <c r="J504" i="22"/>
  <c r="I504" i="22"/>
  <c r="I504" i="7" s="1"/>
  <c r="H504" i="22"/>
  <c r="J503" i="22"/>
  <c r="I503" i="22"/>
  <c r="I503" i="7" s="1"/>
  <c r="H503" i="22"/>
  <c r="J502" i="22"/>
  <c r="I502" i="22"/>
  <c r="I502" i="7" s="1"/>
  <c r="H502" i="22"/>
  <c r="J501" i="22"/>
  <c r="I501" i="22"/>
  <c r="I501" i="7" s="1"/>
  <c r="H501" i="22"/>
  <c r="H500" i="22"/>
  <c r="H499" i="22"/>
  <c r="H498" i="22"/>
  <c r="H497" i="22"/>
  <c r="H496" i="22"/>
  <c r="I495" i="22"/>
  <c r="H495" i="22"/>
  <c r="I494" i="22"/>
  <c r="I494" i="7" s="1"/>
  <c r="H494" i="22"/>
  <c r="J492" i="22"/>
  <c r="I492" i="22"/>
  <c r="I492" i="7" s="1"/>
  <c r="H492" i="22"/>
  <c r="I491" i="22"/>
  <c r="H491" i="22"/>
  <c r="I490" i="22"/>
  <c r="H490" i="22"/>
  <c r="I489" i="22"/>
  <c r="H489" i="22"/>
  <c r="I488" i="22"/>
  <c r="H488" i="22"/>
  <c r="I487" i="22"/>
  <c r="H487" i="22"/>
  <c r="I486" i="22"/>
  <c r="H486" i="22"/>
  <c r="I485" i="22"/>
  <c r="H485" i="22"/>
  <c r="I484" i="22"/>
  <c r="H484" i="22"/>
  <c r="I483" i="22"/>
  <c r="H483" i="22"/>
  <c r="I482" i="22"/>
  <c r="H482" i="22"/>
  <c r="I481" i="22"/>
  <c r="I481" i="7" s="1"/>
  <c r="H481" i="22"/>
  <c r="J479" i="22"/>
  <c r="I479" i="22"/>
  <c r="I479" i="7" s="1"/>
  <c r="H479" i="22"/>
  <c r="J478" i="22"/>
  <c r="I478" i="22"/>
  <c r="I478" i="7" s="1"/>
  <c r="H478" i="22"/>
  <c r="J477" i="22"/>
  <c r="I477" i="22"/>
  <c r="I477" i="7" s="1"/>
  <c r="H477" i="22"/>
  <c r="J476" i="22"/>
  <c r="I476" i="22"/>
  <c r="I476" i="7" s="1"/>
  <c r="H476" i="22"/>
  <c r="J475" i="22"/>
  <c r="I475" i="22"/>
  <c r="I475" i="7" s="1"/>
  <c r="H475" i="22"/>
  <c r="J474" i="22"/>
  <c r="I474" i="22"/>
  <c r="I474" i="7" s="1"/>
  <c r="H474" i="22"/>
  <c r="I473" i="22"/>
  <c r="H473" i="22"/>
  <c r="I472" i="22"/>
  <c r="H472" i="22"/>
  <c r="I471" i="22"/>
  <c r="I471" i="7" s="1"/>
  <c r="H471" i="22"/>
  <c r="J469" i="22"/>
  <c r="I469" i="22"/>
  <c r="I469" i="7" s="1"/>
  <c r="H469" i="22"/>
  <c r="J468" i="22"/>
  <c r="I468" i="22"/>
  <c r="I468" i="7" s="1"/>
  <c r="H468" i="22"/>
  <c r="J467" i="22"/>
  <c r="I467" i="22"/>
  <c r="I467" i="7" s="1"/>
  <c r="H467" i="22"/>
  <c r="J466" i="22"/>
  <c r="I466" i="22"/>
  <c r="I466" i="7" s="1"/>
  <c r="H466" i="22"/>
  <c r="J465" i="22"/>
  <c r="I465" i="22"/>
  <c r="I465" i="7" s="1"/>
  <c r="H465" i="22"/>
  <c r="J464" i="22"/>
  <c r="I464" i="22"/>
  <c r="I464" i="7" s="1"/>
  <c r="H464" i="22"/>
  <c r="I463" i="22"/>
  <c r="H463" i="22"/>
  <c r="I462" i="22"/>
  <c r="H462" i="22"/>
  <c r="I461" i="22"/>
  <c r="H461" i="22"/>
  <c r="J458" i="22"/>
  <c r="I458" i="22"/>
  <c r="I458" i="7" s="1"/>
  <c r="H458" i="22"/>
  <c r="J457" i="22"/>
  <c r="I457" i="22"/>
  <c r="I457" i="7" s="1"/>
  <c r="H457" i="22"/>
  <c r="H456" i="22"/>
  <c r="I455" i="22"/>
  <c r="H455" i="22"/>
  <c r="I454" i="22"/>
  <c r="I454" i="7" s="1"/>
  <c r="H454" i="22"/>
  <c r="J452" i="22"/>
  <c r="I452" i="22"/>
  <c r="I452" i="7" s="1"/>
  <c r="H452" i="22"/>
  <c r="I450" i="22"/>
  <c r="H450" i="22"/>
  <c r="J447" i="22"/>
  <c r="I447" i="22"/>
  <c r="I447" i="7" s="1"/>
  <c r="H447" i="22"/>
  <c r="J446" i="22"/>
  <c r="I446" i="22"/>
  <c r="I446" i="7" s="1"/>
  <c r="H446" i="22"/>
  <c r="J445" i="22"/>
  <c r="I445" i="22"/>
  <c r="I445" i="7" s="1"/>
  <c r="H445" i="22"/>
  <c r="I444" i="22"/>
  <c r="I444" i="7" s="1"/>
  <c r="H444" i="22"/>
  <c r="J442" i="22"/>
  <c r="I442" i="22"/>
  <c r="I442" i="7" s="1"/>
  <c r="H442" i="22"/>
  <c r="J441" i="22"/>
  <c r="I441" i="22"/>
  <c r="I441" i="7" s="1"/>
  <c r="H441" i="22"/>
  <c r="J440" i="22"/>
  <c r="I440" i="22"/>
  <c r="I440" i="7" s="1"/>
  <c r="H440" i="22"/>
  <c r="J439" i="22"/>
  <c r="I439" i="22"/>
  <c r="I439" i="7" s="1"/>
  <c r="H439" i="22"/>
  <c r="J438" i="22"/>
  <c r="I438" i="22"/>
  <c r="I438" i="7" s="1"/>
  <c r="H438" i="22"/>
  <c r="J437" i="22"/>
  <c r="I437" i="22"/>
  <c r="I437" i="7" s="1"/>
  <c r="H437" i="22"/>
  <c r="J436" i="22"/>
  <c r="I436" i="22"/>
  <c r="I436" i="7" s="1"/>
  <c r="H436" i="22"/>
  <c r="J435" i="22"/>
  <c r="I435" i="22"/>
  <c r="I435" i="7" s="1"/>
  <c r="H435" i="22"/>
  <c r="I434" i="22"/>
  <c r="H434" i="22"/>
  <c r="I433" i="22"/>
  <c r="I433" i="7" s="1"/>
  <c r="H433" i="22"/>
  <c r="J431" i="22"/>
  <c r="I431" i="22"/>
  <c r="I431" i="7" s="1"/>
  <c r="H431" i="22"/>
  <c r="J430" i="22"/>
  <c r="I430" i="22"/>
  <c r="I430" i="7" s="1"/>
  <c r="H430" i="22"/>
  <c r="J429" i="22"/>
  <c r="I429" i="22"/>
  <c r="I429" i="7" s="1"/>
  <c r="H429" i="22"/>
  <c r="J428" i="22"/>
  <c r="I428" i="22"/>
  <c r="I428" i="7" s="1"/>
  <c r="H428" i="22"/>
  <c r="J427" i="22"/>
  <c r="I427" i="22"/>
  <c r="I427" i="7" s="1"/>
  <c r="H427" i="22"/>
  <c r="J426" i="22"/>
  <c r="I426" i="22"/>
  <c r="I426" i="7" s="1"/>
  <c r="H426" i="22"/>
  <c r="I425" i="22"/>
  <c r="H425" i="22"/>
  <c r="I424" i="22"/>
  <c r="H424" i="22"/>
  <c r="I421" i="22"/>
  <c r="I421" i="7" s="1"/>
  <c r="H421" i="22"/>
  <c r="J419" i="22"/>
  <c r="I419" i="22"/>
  <c r="I419" i="7" s="1"/>
  <c r="H419" i="22"/>
  <c r="J418" i="22"/>
  <c r="I418" i="22"/>
  <c r="I418" i="7" s="1"/>
  <c r="H418" i="22"/>
  <c r="J417" i="22"/>
  <c r="I417" i="22"/>
  <c r="I417" i="7" s="1"/>
  <c r="H417" i="22"/>
  <c r="J416" i="22"/>
  <c r="I416" i="22"/>
  <c r="I416" i="7" s="1"/>
  <c r="H416" i="22"/>
  <c r="J415" i="22"/>
  <c r="I415" i="22"/>
  <c r="I415" i="7" s="1"/>
  <c r="H415" i="22"/>
  <c r="I414" i="22"/>
  <c r="I414" i="7" s="1"/>
  <c r="H414" i="22"/>
  <c r="J412" i="22"/>
  <c r="I412" i="22"/>
  <c r="I412" i="7" s="1"/>
  <c r="H412" i="22"/>
  <c r="J411" i="22"/>
  <c r="I411" i="22"/>
  <c r="I411" i="7" s="1"/>
  <c r="H411" i="22"/>
  <c r="J410" i="22"/>
  <c r="I410" i="22"/>
  <c r="I410" i="7" s="1"/>
  <c r="H410" i="22"/>
  <c r="J409" i="22"/>
  <c r="I409" i="22"/>
  <c r="I409" i="7" s="1"/>
  <c r="H409" i="22"/>
  <c r="J408" i="22"/>
  <c r="I408" i="22"/>
  <c r="I408" i="7" s="1"/>
  <c r="H408" i="22"/>
  <c r="J407" i="22"/>
  <c r="I407" i="22"/>
  <c r="I407" i="7" s="1"/>
  <c r="H407" i="22"/>
  <c r="J406" i="22"/>
  <c r="I406" i="22"/>
  <c r="I406" i="7" s="1"/>
  <c r="H406" i="22"/>
  <c r="J405" i="22"/>
  <c r="I405" i="22"/>
  <c r="I405" i="7" s="1"/>
  <c r="H405" i="22"/>
  <c r="J404" i="22"/>
  <c r="I404" i="22"/>
  <c r="I404" i="7" s="1"/>
  <c r="H404" i="22"/>
  <c r="I403" i="22"/>
  <c r="H403" i="22"/>
  <c r="I402" i="22"/>
  <c r="I402" i="7" s="1"/>
  <c r="H402" i="22"/>
  <c r="J400" i="22"/>
  <c r="I400" i="22"/>
  <c r="I400" i="7" s="1"/>
  <c r="H400" i="22"/>
  <c r="J399" i="22"/>
  <c r="I399" i="22"/>
  <c r="I399" i="7" s="1"/>
  <c r="H399" i="22"/>
  <c r="J398" i="22"/>
  <c r="I398" i="22"/>
  <c r="I398" i="7" s="1"/>
  <c r="H398" i="22"/>
  <c r="J397" i="22"/>
  <c r="I397" i="22"/>
  <c r="I397" i="7" s="1"/>
  <c r="H397" i="22"/>
  <c r="J396" i="22"/>
  <c r="I396" i="22"/>
  <c r="I396" i="7" s="1"/>
  <c r="H396" i="22"/>
  <c r="J395" i="22"/>
  <c r="I395" i="22"/>
  <c r="I395" i="7" s="1"/>
  <c r="H395" i="22"/>
  <c r="I394" i="22"/>
  <c r="I394" i="7" s="1"/>
  <c r="H394" i="22"/>
  <c r="J392" i="22"/>
  <c r="I392" i="22"/>
  <c r="I392" i="7" s="1"/>
  <c r="H392" i="22"/>
  <c r="J391" i="22"/>
  <c r="I391" i="22"/>
  <c r="I391" i="7" s="1"/>
  <c r="H391" i="22"/>
  <c r="J390" i="22"/>
  <c r="I390" i="22"/>
  <c r="I390" i="7" s="1"/>
  <c r="H390" i="22"/>
  <c r="J389" i="22"/>
  <c r="I389" i="22"/>
  <c r="I389" i="7" s="1"/>
  <c r="H389" i="22"/>
  <c r="J388" i="22"/>
  <c r="I388" i="22"/>
  <c r="I388" i="7" s="1"/>
  <c r="H388" i="22"/>
  <c r="J387" i="22"/>
  <c r="I387" i="22"/>
  <c r="I387" i="7" s="1"/>
  <c r="H387" i="22"/>
  <c r="J386" i="22"/>
  <c r="I386" i="22"/>
  <c r="I386" i="7" s="1"/>
  <c r="H386" i="22"/>
  <c r="J385" i="22"/>
  <c r="I385" i="22"/>
  <c r="I385" i="7" s="1"/>
  <c r="H385" i="22"/>
  <c r="I384" i="22"/>
  <c r="H384" i="22"/>
  <c r="I383" i="22"/>
  <c r="I383" i="7" s="1"/>
  <c r="H383" i="22"/>
  <c r="J381" i="22"/>
  <c r="I381" i="22"/>
  <c r="I381" i="7" s="1"/>
  <c r="H381" i="22"/>
  <c r="J380" i="22"/>
  <c r="I380" i="22"/>
  <c r="I380" i="7" s="1"/>
  <c r="H380" i="22"/>
  <c r="J379" i="22"/>
  <c r="I379" i="22"/>
  <c r="I379" i="7" s="1"/>
  <c r="H379" i="22"/>
  <c r="J378" i="22"/>
  <c r="I378" i="22"/>
  <c r="I378" i="7" s="1"/>
  <c r="H378" i="22"/>
  <c r="J377" i="22"/>
  <c r="I377" i="22"/>
  <c r="I377" i="7" s="1"/>
  <c r="H377" i="22"/>
  <c r="I376" i="22"/>
  <c r="H376" i="22"/>
  <c r="I374" i="22"/>
  <c r="I374" i="7" s="1"/>
  <c r="H374" i="22"/>
  <c r="J372" i="22"/>
  <c r="I372" i="22"/>
  <c r="I372" i="7" s="1"/>
  <c r="H372" i="22"/>
  <c r="J371" i="22"/>
  <c r="I371" i="22"/>
  <c r="I371" i="7" s="1"/>
  <c r="H371" i="22"/>
  <c r="I370" i="22"/>
  <c r="H370" i="22"/>
  <c r="I369" i="22"/>
  <c r="H369" i="22"/>
  <c r="J367" i="22"/>
  <c r="I367" i="22"/>
  <c r="I367" i="7" s="1"/>
  <c r="H367" i="22"/>
  <c r="I366" i="22"/>
  <c r="H366" i="22"/>
  <c r="I363" i="22"/>
  <c r="I363" i="7" s="1"/>
  <c r="H363" i="22"/>
  <c r="J360" i="22"/>
  <c r="I360" i="22"/>
  <c r="I360" i="7" s="1"/>
  <c r="H360" i="22"/>
  <c r="J359" i="22"/>
  <c r="I359" i="22"/>
  <c r="I359" i="7" s="1"/>
  <c r="H359" i="22"/>
  <c r="J358" i="22"/>
  <c r="I358" i="22"/>
  <c r="I358" i="7" s="1"/>
  <c r="H358" i="22"/>
  <c r="J357" i="22"/>
  <c r="I357" i="22"/>
  <c r="I357" i="7" s="1"/>
  <c r="H357" i="22"/>
  <c r="J356" i="22"/>
  <c r="I356" i="22"/>
  <c r="I356" i="7" s="1"/>
  <c r="H356" i="22"/>
  <c r="I355" i="22"/>
  <c r="H355" i="22"/>
  <c r="J352" i="22"/>
  <c r="I352" i="22"/>
  <c r="I352" i="7" s="1"/>
  <c r="H352" i="22"/>
  <c r="J351" i="22"/>
  <c r="I351" i="22"/>
  <c r="I351" i="7" s="1"/>
  <c r="H351" i="22"/>
  <c r="J350" i="22"/>
  <c r="I350" i="22"/>
  <c r="I350" i="7" s="1"/>
  <c r="H350" i="22"/>
  <c r="J349" i="22"/>
  <c r="I349" i="22"/>
  <c r="I349" i="7" s="1"/>
  <c r="H349" i="22"/>
  <c r="J348" i="22"/>
  <c r="I348" i="22"/>
  <c r="I348" i="7" s="1"/>
  <c r="H348" i="22"/>
  <c r="J332" i="22"/>
  <c r="I332" i="22"/>
  <c r="I332" i="7" s="1"/>
  <c r="H332" i="22"/>
  <c r="J331" i="22"/>
  <c r="I331" i="22"/>
  <c r="I331" i="7" s="1"/>
  <c r="H331" i="22"/>
  <c r="J330" i="22"/>
  <c r="I330" i="22"/>
  <c r="I330" i="7" s="1"/>
  <c r="H330" i="22"/>
  <c r="J329" i="22"/>
  <c r="I329" i="22"/>
  <c r="I329" i="7" s="1"/>
  <c r="H329" i="22"/>
  <c r="J328" i="22"/>
  <c r="I328" i="22"/>
  <c r="I328" i="7" s="1"/>
  <c r="H328" i="22"/>
  <c r="J327" i="22"/>
  <c r="I327" i="22"/>
  <c r="I327" i="7" s="1"/>
  <c r="H327" i="22"/>
  <c r="J326" i="22"/>
  <c r="I326" i="22"/>
  <c r="I326" i="7" s="1"/>
  <c r="H326" i="22"/>
  <c r="I325" i="22"/>
  <c r="H325" i="22"/>
  <c r="J322" i="22"/>
  <c r="I322" i="22"/>
  <c r="I322" i="7" s="1"/>
  <c r="H322" i="22"/>
  <c r="J321" i="22"/>
  <c r="I321" i="22"/>
  <c r="I321" i="7" s="1"/>
  <c r="H321" i="22"/>
  <c r="J320" i="22"/>
  <c r="I320" i="22"/>
  <c r="I320" i="7" s="1"/>
  <c r="H320" i="22"/>
  <c r="J319" i="22"/>
  <c r="I319" i="22"/>
  <c r="I319" i="7" s="1"/>
  <c r="H319" i="22"/>
  <c r="J318" i="22"/>
  <c r="I318" i="22"/>
  <c r="I318" i="7" s="1"/>
  <c r="H318" i="22"/>
  <c r="I317" i="22"/>
  <c r="H317" i="22"/>
  <c r="I316" i="22"/>
  <c r="H316" i="22"/>
  <c r="I315" i="22"/>
  <c r="H315" i="22"/>
  <c r="J313" i="22"/>
  <c r="I313" i="22"/>
  <c r="I313" i="7" s="1"/>
  <c r="H313" i="22"/>
  <c r="J312" i="22"/>
  <c r="I312" i="22"/>
  <c r="I312" i="7" s="1"/>
  <c r="H312" i="22"/>
  <c r="J311" i="22"/>
  <c r="I311" i="22"/>
  <c r="I311" i="7" s="1"/>
  <c r="H311" i="22"/>
  <c r="J310" i="22"/>
  <c r="I310" i="22"/>
  <c r="I310" i="7" s="1"/>
  <c r="H310" i="22"/>
  <c r="J309" i="22"/>
  <c r="I309" i="22"/>
  <c r="I309" i="7" s="1"/>
  <c r="H309" i="22"/>
  <c r="I308" i="22"/>
  <c r="H308" i="22"/>
  <c r="I307" i="22"/>
  <c r="H307" i="22"/>
  <c r="I306" i="22"/>
  <c r="H306" i="22"/>
  <c r="J304" i="22"/>
  <c r="I304" i="22"/>
  <c r="I304" i="7" s="1"/>
  <c r="H304" i="22"/>
  <c r="J303" i="22"/>
  <c r="I303" i="22"/>
  <c r="I303" i="7" s="1"/>
  <c r="H303" i="22"/>
  <c r="J302" i="22"/>
  <c r="I302" i="22"/>
  <c r="I302" i="7" s="1"/>
  <c r="H302" i="22"/>
  <c r="J301" i="22"/>
  <c r="I301" i="22"/>
  <c r="I301" i="7" s="1"/>
  <c r="H301" i="22"/>
  <c r="J300" i="22"/>
  <c r="I300" i="22"/>
  <c r="I300" i="7" s="1"/>
  <c r="H300" i="22"/>
  <c r="J299" i="22"/>
  <c r="I299" i="22"/>
  <c r="I299" i="7" s="1"/>
  <c r="H299" i="22"/>
  <c r="J298" i="22"/>
  <c r="I298" i="22"/>
  <c r="I298" i="7" s="1"/>
  <c r="H298" i="22"/>
  <c r="I297" i="22"/>
  <c r="H297" i="22"/>
  <c r="I296" i="22"/>
  <c r="H296" i="22"/>
  <c r="I295" i="22"/>
  <c r="H295" i="22"/>
  <c r="I294" i="22"/>
  <c r="H294" i="22"/>
  <c r="J292" i="22"/>
  <c r="I292" i="22"/>
  <c r="I292" i="7" s="1"/>
  <c r="H292" i="22"/>
  <c r="J291" i="22"/>
  <c r="I291" i="22"/>
  <c r="I291" i="7" s="1"/>
  <c r="H291" i="22"/>
  <c r="J290" i="22"/>
  <c r="I290" i="22"/>
  <c r="I290" i="7" s="1"/>
  <c r="H290" i="22"/>
  <c r="J289" i="22"/>
  <c r="I289" i="22"/>
  <c r="I289" i="7" s="1"/>
  <c r="H289" i="22"/>
  <c r="I288" i="22"/>
  <c r="H288" i="22"/>
  <c r="I287" i="22"/>
  <c r="H287" i="22"/>
  <c r="J285" i="22"/>
  <c r="I285" i="22"/>
  <c r="I285" i="7" s="1"/>
  <c r="H285" i="22"/>
  <c r="J284" i="22"/>
  <c r="I284" i="22"/>
  <c r="I284" i="7" s="1"/>
  <c r="H284" i="22"/>
  <c r="J283" i="22"/>
  <c r="I283" i="22"/>
  <c r="I283" i="7" s="1"/>
  <c r="H283" i="22"/>
  <c r="J282" i="22"/>
  <c r="I282" i="22"/>
  <c r="I282" i="7" s="1"/>
  <c r="H282" i="22"/>
  <c r="J281" i="22"/>
  <c r="I281" i="22"/>
  <c r="I281" i="7" s="1"/>
  <c r="H281" i="22"/>
  <c r="I280" i="22"/>
  <c r="H280" i="22"/>
  <c r="I279" i="22"/>
  <c r="H279" i="22"/>
  <c r="I278" i="22"/>
  <c r="H278" i="22"/>
  <c r="I277" i="22"/>
  <c r="H277" i="22"/>
  <c r="I276" i="22"/>
  <c r="H276" i="22"/>
  <c r="I275" i="22"/>
  <c r="H275" i="22"/>
  <c r="I274" i="22"/>
  <c r="I274" i="7" s="1"/>
  <c r="H274" i="22"/>
  <c r="J273" i="22"/>
  <c r="I273" i="22"/>
  <c r="H273" i="22"/>
  <c r="J271" i="22"/>
  <c r="I271" i="22"/>
  <c r="I271" i="7" s="1"/>
  <c r="H271" i="22"/>
  <c r="J270" i="22"/>
  <c r="I270" i="22"/>
  <c r="I270" i="7" s="1"/>
  <c r="H270" i="22"/>
  <c r="J269" i="22"/>
  <c r="I269" i="22"/>
  <c r="I269" i="7" s="1"/>
  <c r="H269" i="22"/>
  <c r="J268" i="22"/>
  <c r="I268" i="22"/>
  <c r="I268" i="7" s="1"/>
  <c r="H268" i="22"/>
  <c r="J267" i="22"/>
  <c r="I267" i="22"/>
  <c r="I267" i="7" s="1"/>
  <c r="H267" i="22"/>
  <c r="J266" i="22"/>
  <c r="I266" i="22"/>
  <c r="I266" i="7" s="1"/>
  <c r="H266" i="22"/>
  <c r="I265" i="22"/>
  <c r="H265" i="22"/>
  <c r="I263" i="22"/>
  <c r="H263" i="22"/>
  <c r="I262" i="22"/>
  <c r="H262" i="22"/>
  <c r="I261" i="22"/>
  <c r="H261" i="22"/>
  <c r="I260" i="22"/>
  <c r="H260" i="22"/>
  <c r="I259" i="22"/>
  <c r="H259" i="22"/>
  <c r="I258" i="22"/>
  <c r="H258" i="22"/>
  <c r="I257" i="22"/>
  <c r="H257" i="22"/>
  <c r="I256" i="22"/>
  <c r="H256" i="22"/>
  <c r="I255" i="22"/>
  <c r="H255" i="22"/>
  <c r="I254" i="22"/>
  <c r="H254" i="22"/>
  <c r="I253" i="22"/>
  <c r="H253" i="22"/>
  <c r="I252" i="22"/>
  <c r="H252" i="22"/>
  <c r="I251" i="22"/>
  <c r="H251" i="22"/>
  <c r="I250" i="22"/>
  <c r="I250" i="7" s="1"/>
  <c r="H250" i="22"/>
  <c r="J248" i="22"/>
  <c r="I248" i="22"/>
  <c r="I248" i="7" s="1"/>
  <c r="H248" i="22"/>
  <c r="J247" i="22"/>
  <c r="I247" i="22"/>
  <c r="I247" i="7" s="1"/>
  <c r="H247" i="22"/>
  <c r="J246" i="22"/>
  <c r="I246" i="22"/>
  <c r="I246" i="7" s="1"/>
  <c r="H246" i="22"/>
  <c r="J245" i="22"/>
  <c r="I245" i="22"/>
  <c r="I245" i="7" s="1"/>
  <c r="H245" i="22"/>
  <c r="J244" i="22"/>
  <c r="I244" i="22"/>
  <c r="I244" i="7" s="1"/>
  <c r="H244" i="22"/>
  <c r="J243" i="22"/>
  <c r="I243" i="22"/>
  <c r="I243" i="7" s="1"/>
  <c r="H243" i="22"/>
  <c r="I242" i="22"/>
  <c r="I242" i="7" s="1"/>
  <c r="I237" i="22"/>
  <c r="H237" i="22"/>
  <c r="I236" i="22"/>
  <c r="H236" i="22"/>
  <c r="J229" i="22"/>
  <c r="I229" i="22"/>
  <c r="I229" i="7" s="1"/>
  <c r="H229" i="22"/>
  <c r="I228" i="22"/>
  <c r="I228" i="7" s="1"/>
  <c r="I227" i="22"/>
  <c r="I227" i="7" s="1"/>
  <c r="I226" i="22"/>
  <c r="I226" i="7" s="1"/>
  <c r="I225" i="22"/>
  <c r="I225" i="7" s="1"/>
  <c r="H224" i="22"/>
  <c r="I223" i="22"/>
  <c r="H223" i="22"/>
  <c r="I221" i="22"/>
  <c r="H221" i="22"/>
  <c r="J211" i="22"/>
  <c r="I211" i="22"/>
  <c r="I211" i="7" s="1"/>
  <c r="H211" i="22"/>
  <c r="J210" i="22"/>
  <c r="I210" i="22"/>
  <c r="I210" i="7" s="1"/>
  <c r="H210" i="22"/>
  <c r="I209" i="22"/>
  <c r="I209" i="7" s="1"/>
  <c r="I208" i="22"/>
  <c r="I208" i="7" s="1"/>
  <c r="I207" i="22"/>
  <c r="I207" i="7" s="1"/>
  <c r="H206" i="22"/>
  <c r="J201" i="22"/>
  <c r="I201" i="22"/>
  <c r="I201" i="7" s="1"/>
  <c r="H201" i="22"/>
  <c r="I200" i="22"/>
  <c r="I200" i="7" s="1"/>
  <c r="I199" i="22"/>
  <c r="I199" i="7" s="1"/>
  <c r="I197" i="22"/>
  <c r="I197" i="7" s="1"/>
  <c r="J190" i="22"/>
  <c r="I190" i="22"/>
  <c r="I190" i="7" s="1"/>
  <c r="H190" i="22"/>
  <c r="J189" i="22"/>
  <c r="I189" i="22"/>
  <c r="I189" i="7" s="1"/>
  <c r="H189" i="22"/>
  <c r="J188" i="22"/>
  <c r="I188" i="22"/>
  <c r="I188" i="7" s="1"/>
  <c r="H188" i="22"/>
  <c r="J187" i="22"/>
  <c r="I187" i="22"/>
  <c r="I187" i="7" s="1"/>
  <c r="H187" i="22"/>
  <c r="J186" i="22"/>
  <c r="I186" i="22"/>
  <c r="I186" i="7" s="1"/>
  <c r="H186" i="22"/>
  <c r="J185" i="22"/>
  <c r="I185" i="22"/>
  <c r="I185" i="7" s="1"/>
  <c r="H185" i="22"/>
  <c r="I184" i="22"/>
  <c r="I184" i="7" s="1"/>
  <c r="I183" i="22"/>
  <c r="I183" i="7" s="1"/>
  <c r="I182" i="22"/>
  <c r="I182" i="7" s="1"/>
  <c r="I181" i="22"/>
  <c r="I181" i="7" s="1"/>
  <c r="J179" i="22"/>
  <c r="I179" i="22"/>
  <c r="I179" i="7" s="1"/>
  <c r="H179" i="22"/>
  <c r="H178" i="22"/>
  <c r="J174" i="22"/>
  <c r="I174" i="22"/>
  <c r="I174" i="7" s="1"/>
  <c r="H174" i="22"/>
  <c r="J173" i="22"/>
  <c r="I173" i="22"/>
  <c r="I173" i="7" s="1"/>
  <c r="H173" i="22"/>
  <c r="J172" i="22"/>
  <c r="I172" i="22"/>
  <c r="I172" i="7" s="1"/>
  <c r="H172" i="22"/>
  <c r="J171" i="22"/>
  <c r="I171" i="22"/>
  <c r="I171" i="7" s="1"/>
  <c r="H171" i="22"/>
  <c r="J170" i="22"/>
  <c r="I170" i="22"/>
  <c r="I170" i="7" s="1"/>
  <c r="H170" i="22"/>
  <c r="J169" i="22"/>
  <c r="I169" i="22"/>
  <c r="I169" i="7" s="1"/>
  <c r="H169" i="22"/>
  <c r="J168" i="22"/>
  <c r="I168" i="22"/>
  <c r="I168" i="7" s="1"/>
  <c r="H168" i="22"/>
  <c r="J167" i="22"/>
  <c r="I167" i="22"/>
  <c r="I167" i="7" s="1"/>
  <c r="H167" i="22"/>
  <c r="J157" i="22"/>
  <c r="I157" i="22"/>
  <c r="I157" i="7" s="1"/>
  <c r="H157" i="22"/>
  <c r="J156" i="22"/>
  <c r="I156" i="22"/>
  <c r="I156" i="7" s="1"/>
  <c r="H156" i="22"/>
  <c r="J155" i="22"/>
  <c r="I155" i="22"/>
  <c r="I155" i="7" s="1"/>
  <c r="H155" i="22"/>
  <c r="J154" i="22"/>
  <c r="I154" i="22"/>
  <c r="I154" i="7" s="1"/>
  <c r="H154" i="22"/>
  <c r="J147" i="22"/>
  <c r="I147" i="22"/>
  <c r="I147" i="7" s="1"/>
  <c r="H147" i="22"/>
  <c r="J146" i="22"/>
  <c r="I146" i="22"/>
  <c r="I146" i="7" s="1"/>
  <c r="H146" i="22"/>
  <c r="J145" i="22"/>
  <c r="I145" i="22"/>
  <c r="I145" i="7" s="1"/>
  <c r="H145" i="22"/>
  <c r="J144" i="22"/>
  <c r="I144" i="22"/>
  <c r="I144" i="7" s="1"/>
  <c r="H144" i="22"/>
  <c r="J143" i="22"/>
  <c r="I143" i="22"/>
  <c r="I143" i="7" s="1"/>
  <c r="H143" i="22"/>
  <c r="H142" i="22"/>
  <c r="H141" i="22"/>
  <c r="H140" i="22"/>
  <c r="H139" i="22"/>
  <c r="J137" i="22"/>
  <c r="I137" i="22"/>
  <c r="I137" i="7" s="1"/>
  <c r="H137" i="22"/>
  <c r="J136" i="22"/>
  <c r="I136" i="22"/>
  <c r="I136" i="7" s="1"/>
  <c r="H136" i="22"/>
  <c r="J135" i="22"/>
  <c r="I135" i="22"/>
  <c r="I135" i="7" s="1"/>
  <c r="H135" i="22"/>
  <c r="J134" i="22"/>
  <c r="I134" i="22"/>
  <c r="I134" i="7" s="1"/>
  <c r="H134" i="22"/>
  <c r="J133" i="22"/>
  <c r="I133" i="22"/>
  <c r="I133" i="7" s="1"/>
  <c r="H133" i="22"/>
  <c r="J132" i="22"/>
  <c r="I132" i="22"/>
  <c r="I132" i="7" s="1"/>
  <c r="H132" i="22"/>
  <c r="J131" i="22"/>
  <c r="I131" i="22"/>
  <c r="I131" i="7" s="1"/>
  <c r="H131" i="22"/>
  <c r="J130" i="22"/>
  <c r="I130" i="22"/>
  <c r="I130" i="7" s="1"/>
  <c r="H130" i="22"/>
  <c r="J129" i="22"/>
  <c r="I129" i="22"/>
  <c r="I129" i="7" s="1"/>
  <c r="H129" i="22"/>
  <c r="J128" i="22"/>
  <c r="I128" i="22"/>
  <c r="I128" i="7" s="1"/>
  <c r="H128" i="22"/>
  <c r="J127" i="22"/>
  <c r="I127" i="22"/>
  <c r="I127" i="7" s="1"/>
  <c r="H127" i="22"/>
  <c r="J126" i="22"/>
  <c r="I126" i="22"/>
  <c r="I126" i="7" s="1"/>
  <c r="H126" i="22"/>
  <c r="J122" i="22"/>
  <c r="H122" i="22"/>
  <c r="J119" i="22"/>
  <c r="I119" i="22"/>
  <c r="I119" i="7" s="1"/>
  <c r="H119" i="22"/>
  <c r="J118" i="22"/>
  <c r="I118" i="22"/>
  <c r="I118" i="7" s="1"/>
  <c r="H118" i="22"/>
  <c r="J117" i="22"/>
  <c r="I117" i="22"/>
  <c r="I117" i="7" s="1"/>
  <c r="H117" i="22"/>
  <c r="J116" i="22"/>
  <c r="I116" i="22"/>
  <c r="I116" i="7" s="1"/>
  <c r="H116" i="22"/>
  <c r="J115" i="22"/>
  <c r="I115" i="22"/>
  <c r="I115" i="7" s="1"/>
  <c r="H115" i="22"/>
  <c r="J114" i="22"/>
  <c r="I114" i="22"/>
  <c r="I114" i="7" s="1"/>
  <c r="H114" i="22"/>
  <c r="J113" i="22"/>
  <c r="I113" i="22"/>
  <c r="I113" i="7" s="1"/>
  <c r="H113" i="22"/>
  <c r="J112" i="22"/>
  <c r="I112" i="22"/>
  <c r="I112" i="7" s="1"/>
  <c r="H112" i="22"/>
  <c r="I107" i="22"/>
  <c r="I107" i="7" s="1"/>
  <c r="H107" i="22"/>
  <c r="J105" i="22"/>
  <c r="I105" i="22"/>
  <c r="I105" i="7" s="1"/>
  <c r="H105" i="22"/>
  <c r="J104" i="22"/>
  <c r="I104" i="22"/>
  <c r="I104" i="7" s="1"/>
  <c r="H104" i="22"/>
  <c r="J103" i="22"/>
  <c r="I103" i="22"/>
  <c r="I103" i="7" s="1"/>
  <c r="H103" i="22"/>
  <c r="J102" i="22"/>
  <c r="I102" i="22"/>
  <c r="I102" i="7" s="1"/>
  <c r="H102" i="22"/>
  <c r="J101" i="22"/>
  <c r="I101" i="22"/>
  <c r="I101" i="7" s="1"/>
  <c r="H101" i="22"/>
  <c r="J100" i="22"/>
  <c r="I100" i="22"/>
  <c r="I100" i="7" s="1"/>
  <c r="H100" i="22"/>
  <c r="J99" i="22"/>
  <c r="I99" i="22"/>
  <c r="I99" i="7" s="1"/>
  <c r="H99" i="22"/>
  <c r="J98" i="22"/>
  <c r="I98" i="22"/>
  <c r="I98" i="7" s="1"/>
  <c r="H98" i="22"/>
  <c r="J97" i="22"/>
  <c r="I97" i="22"/>
  <c r="I97" i="7" s="1"/>
  <c r="H97" i="22"/>
  <c r="J96" i="22"/>
  <c r="I96" i="22"/>
  <c r="I96" i="7" s="1"/>
  <c r="H96" i="22"/>
  <c r="I95" i="22"/>
  <c r="H95" i="22"/>
  <c r="I94" i="22"/>
  <c r="H94" i="22"/>
  <c r="J92" i="22"/>
  <c r="I92" i="22"/>
  <c r="I92" i="7" s="1"/>
  <c r="H92" i="22"/>
  <c r="J86" i="22"/>
  <c r="I86" i="22"/>
  <c r="I86" i="7" s="1"/>
  <c r="H86" i="22"/>
  <c r="J76" i="22"/>
  <c r="I76" i="22"/>
  <c r="I76" i="7" s="1"/>
  <c r="H76" i="22"/>
  <c r="J73" i="22"/>
  <c r="I73" i="22"/>
  <c r="I73" i="7" s="1"/>
  <c r="H73" i="22"/>
  <c r="J72" i="22"/>
  <c r="I72" i="22"/>
  <c r="I72" i="7" s="1"/>
  <c r="H72" i="22"/>
  <c r="J71" i="22"/>
  <c r="I71" i="22"/>
  <c r="I71" i="7" s="1"/>
  <c r="H71" i="22"/>
  <c r="I70" i="22"/>
  <c r="H70" i="22"/>
  <c r="J64" i="22"/>
  <c r="I64" i="22"/>
  <c r="I64" i="7" s="1"/>
  <c r="H64" i="22"/>
  <c r="J63" i="22"/>
  <c r="I63" i="22"/>
  <c r="I63" i="7" s="1"/>
  <c r="H63" i="22"/>
  <c r="J62" i="22"/>
  <c r="I62" i="22"/>
  <c r="I62" i="7" s="1"/>
  <c r="H62" i="22"/>
  <c r="J61" i="22"/>
  <c r="I61" i="22"/>
  <c r="I61" i="7" s="1"/>
  <c r="H61" i="22"/>
  <c r="I51" i="22"/>
  <c r="H51" i="22"/>
  <c r="I50" i="22"/>
  <c r="I50" i="7" s="1"/>
  <c r="H50" i="22"/>
  <c r="J47" i="22"/>
  <c r="I47" i="22"/>
  <c r="I47" i="7" s="1"/>
  <c r="H47" i="22"/>
  <c r="J46" i="22"/>
  <c r="I46" i="22"/>
  <c r="I46" i="7" s="1"/>
  <c r="H46" i="22"/>
  <c r="J45" i="22"/>
  <c r="I45" i="22"/>
  <c r="I45" i="7" s="1"/>
  <c r="H45" i="22"/>
  <c r="J44" i="22"/>
  <c r="I44" i="22"/>
  <c r="I44" i="7" s="1"/>
  <c r="H44" i="22"/>
  <c r="I40" i="22"/>
  <c r="H40" i="22"/>
  <c r="I39" i="22"/>
  <c r="H39" i="22"/>
  <c r="I38" i="22"/>
  <c r="H38" i="22"/>
  <c r="I37" i="22"/>
  <c r="H37" i="22"/>
  <c r="I36" i="22"/>
  <c r="H36" i="22"/>
  <c r="I35" i="22"/>
  <c r="H35" i="22"/>
  <c r="I34" i="22"/>
  <c r="H34" i="22"/>
  <c r="I33" i="22"/>
  <c r="H33" i="22"/>
  <c r="I32" i="22"/>
  <c r="H32" i="22"/>
  <c r="I31" i="22"/>
  <c r="H31" i="22"/>
  <c r="I30" i="22"/>
  <c r="I30" i="7" s="1"/>
  <c r="H30" i="22"/>
  <c r="J28" i="22"/>
  <c r="I28" i="22"/>
  <c r="I28" i="7" s="1"/>
  <c r="H28" i="22"/>
  <c r="J27" i="22"/>
  <c r="I27" i="22"/>
  <c r="I27" i="7" s="1"/>
  <c r="H27" i="22"/>
  <c r="J26" i="22"/>
  <c r="I26" i="22"/>
  <c r="I26" i="7" s="1"/>
  <c r="H26" i="22"/>
  <c r="J25" i="22"/>
  <c r="I25" i="22"/>
  <c r="I25" i="7" s="1"/>
  <c r="H25" i="22"/>
  <c r="J24" i="22"/>
  <c r="I24" i="22"/>
  <c r="I24" i="7" s="1"/>
  <c r="H24" i="22"/>
  <c r="C7" i="22"/>
  <c r="C6" i="22"/>
  <c r="C5" i="22"/>
  <c r="C4" i="22"/>
  <c r="H470" i="22" l="1"/>
  <c r="E39" i="7"/>
  <c r="E37" i="7"/>
  <c r="E59" i="7"/>
  <c r="E82" i="7"/>
  <c r="E41" i="7"/>
  <c r="E52" i="7"/>
  <c r="E108" i="7"/>
  <c r="E57" i="7"/>
  <c r="E70" i="7"/>
  <c r="H70" i="7" s="1"/>
  <c r="E80" i="7"/>
  <c r="E95" i="7"/>
  <c r="E85" i="7"/>
  <c r="E93" i="7"/>
  <c r="E55" i="7"/>
  <c r="E68" i="7"/>
  <c r="E91" i="7"/>
  <c r="E111" i="7"/>
  <c r="H252" i="7"/>
  <c r="H254" i="7"/>
  <c r="H495" i="7"/>
  <c r="E42" i="7"/>
  <c r="E60" i="7"/>
  <c r="E83" i="7"/>
  <c r="E36" i="7"/>
  <c r="H36" i="7" s="1"/>
  <c r="E38" i="7"/>
  <c r="H38" i="7" s="1"/>
  <c r="E40" i="7"/>
  <c r="H40" i="7" s="1"/>
  <c r="E53" i="7"/>
  <c r="E75" i="7"/>
  <c r="E89" i="7"/>
  <c r="E109" i="7"/>
  <c r="E51" i="7"/>
  <c r="E58" i="7"/>
  <c r="E81" i="7"/>
  <c r="E94" i="7"/>
  <c r="H94" i="7" s="1"/>
  <c r="E56" i="7"/>
  <c r="E69" i="7"/>
  <c r="E79" i="7"/>
  <c r="E43" i="7"/>
  <c r="E84" i="7"/>
  <c r="H251" i="7"/>
  <c r="H253" i="7"/>
  <c r="H255" i="7"/>
  <c r="H257" i="7"/>
  <c r="E54" i="7"/>
  <c r="E67" i="7"/>
  <c r="E90" i="7"/>
  <c r="E110" i="7"/>
  <c r="G514" i="7"/>
  <c r="I514" i="22"/>
  <c r="I514" i="7" s="1"/>
  <c r="H514" i="22"/>
  <c r="H515" i="22"/>
  <c r="G515" i="7"/>
  <c r="I515" i="22"/>
  <c r="G516" i="7"/>
  <c r="I516" i="22"/>
  <c r="H516" i="22"/>
  <c r="G517" i="7"/>
  <c r="H517" i="22"/>
  <c r="I517" i="22"/>
  <c r="I518" i="22"/>
  <c r="I518" i="7" s="1"/>
  <c r="G518" i="7"/>
  <c r="H518" i="22"/>
  <c r="G519" i="7"/>
  <c r="H519" i="22"/>
  <c r="I519" i="22"/>
  <c r="G520" i="7"/>
  <c r="H520" i="22"/>
  <c r="I520" i="22"/>
  <c r="G521" i="7"/>
  <c r="I521" i="22"/>
  <c r="H521" i="22"/>
  <c r="G522" i="7"/>
  <c r="H522" i="22"/>
  <c r="I522" i="22"/>
  <c r="I523" i="22"/>
  <c r="I523" i="7" s="1"/>
  <c r="H523" i="22"/>
  <c r="G523" i="7"/>
  <c r="I524" i="22"/>
  <c r="G524" i="7"/>
  <c r="H524" i="22"/>
  <c r="G460" i="7"/>
  <c r="I499" i="22"/>
  <c r="I499" i="7" s="1"/>
  <c r="J499" i="7" s="1"/>
  <c r="G499" i="7"/>
  <c r="I498" i="22"/>
  <c r="I498" i="7" s="1"/>
  <c r="J498" i="7" s="1"/>
  <c r="G498" i="7"/>
  <c r="I496" i="22"/>
  <c r="I496" i="7" s="1"/>
  <c r="J496" i="7" s="1"/>
  <c r="G496" i="7"/>
  <c r="I456" i="22"/>
  <c r="I456" i="7" s="1"/>
  <c r="G456" i="7"/>
  <c r="H264" i="22"/>
  <c r="H249" i="22" s="1"/>
  <c r="I264" i="22"/>
  <c r="G264" i="7"/>
  <c r="G60" i="7"/>
  <c r="I60" i="22"/>
  <c r="H60" i="22"/>
  <c r="G43" i="7"/>
  <c r="H43" i="22"/>
  <c r="I43" i="22"/>
  <c r="G42" i="7"/>
  <c r="H42" i="7" s="1"/>
  <c r="H42" i="22"/>
  <c r="I42" i="22"/>
  <c r="I41" i="22"/>
  <c r="H41" i="22"/>
  <c r="G41" i="7"/>
  <c r="I19" i="22"/>
  <c r="H19" i="22"/>
  <c r="G19" i="7"/>
  <c r="H20" i="22"/>
  <c r="G20" i="7"/>
  <c r="I20" i="22"/>
  <c r="H21" i="22"/>
  <c r="G21" i="7"/>
  <c r="I21" i="22"/>
  <c r="I22" i="22"/>
  <c r="H22" i="22"/>
  <c r="G22" i="7"/>
  <c r="I23" i="22"/>
  <c r="G23" i="7"/>
  <c r="H23" i="22"/>
  <c r="G18" i="7"/>
  <c r="I18" i="22"/>
  <c r="H18" i="22"/>
  <c r="G500" i="7"/>
  <c r="I500" i="22"/>
  <c r="I500" i="7" s="1"/>
  <c r="J500" i="7" s="1"/>
  <c r="G497" i="7"/>
  <c r="I497" i="22"/>
  <c r="I497" i="7" s="1"/>
  <c r="J497" i="7" s="1"/>
  <c r="I460" i="22"/>
  <c r="H460" i="22"/>
  <c r="H459" i="22" s="1"/>
  <c r="H449" i="22"/>
  <c r="I449" i="22"/>
  <c r="G449" i="7"/>
  <c r="I423" i="22"/>
  <c r="H423" i="22"/>
  <c r="G423" i="7"/>
  <c r="I422" i="22"/>
  <c r="H422" i="22"/>
  <c r="G422" i="7"/>
  <c r="G375" i="7"/>
  <c r="I375" i="22"/>
  <c r="H375" i="22"/>
  <c r="H373" i="22" s="1"/>
  <c r="H368" i="22"/>
  <c r="G368" i="7"/>
  <c r="I368" i="22"/>
  <c r="H365" i="22"/>
  <c r="G365" i="7"/>
  <c r="I365" i="22"/>
  <c r="I364" i="22"/>
  <c r="G364" i="7"/>
  <c r="H364" i="22"/>
  <c r="G354" i="7"/>
  <c r="I354" i="22"/>
  <c r="H354" i="22"/>
  <c r="H353" i="22" s="1"/>
  <c r="I347" i="22"/>
  <c r="G347" i="7"/>
  <c r="H347" i="22"/>
  <c r="I346" i="22"/>
  <c r="G346" i="7"/>
  <c r="H346" i="22"/>
  <c r="I345" i="22"/>
  <c r="G345" i="7"/>
  <c r="H345" i="22"/>
  <c r="I344" i="22"/>
  <c r="H344" i="22"/>
  <c r="G344" i="7"/>
  <c r="H343" i="22"/>
  <c r="G343" i="7"/>
  <c r="I343" i="22"/>
  <c r="G342" i="7"/>
  <c r="H342" i="22"/>
  <c r="I342" i="22"/>
  <c r="G341" i="7"/>
  <c r="I341" i="22"/>
  <c r="H341" i="22"/>
  <c r="I340" i="22"/>
  <c r="H340" i="22"/>
  <c r="G340" i="7"/>
  <c r="G339" i="7"/>
  <c r="I339" i="22"/>
  <c r="H339" i="22"/>
  <c r="I338" i="22"/>
  <c r="H338" i="22"/>
  <c r="G338" i="7"/>
  <c r="G337" i="7"/>
  <c r="H337" i="22"/>
  <c r="I337" i="22"/>
  <c r="G336" i="7"/>
  <c r="H336" i="22"/>
  <c r="I336" i="22"/>
  <c r="H335" i="22"/>
  <c r="I335" i="22"/>
  <c r="G335" i="7"/>
  <c r="G334" i="7"/>
  <c r="I334" i="22"/>
  <c r="H334" i="22"/>
  <c r="G324" i="7"/>
  <c r="I324" i="22"/>
  <c r="H324" i="22"/>
  <c r="H323" i="22" s="1"/>
  <c r="G241" i="7"/>
  <c r="H241" i="22"/>
  <c r="I241" i="22"/>
  <c r="G240" i="7"/>
  <c r="H240" i="22"/>
  <c r="I240" i="22"/>
  <c r="G239" i="7"/>
  <c r="H239" i="7" s="1"/>
  <c r="I239" i="22"/>
  <c r="H239" i="22"/>
  <c r="I238" i="22"/>
  <c r="H238" i="22"/>
  <c r="G238" i="7"/>
  <c r="I235" i="22"/>
  <c r="G235" i="7"/>
  <c r="H235" i="22"/>
  <c r="H234" i="22"/>
  <c r="I234" i="22"/>
  <c r="G234" i="7"/>
  <c r="I233" i="22"/>
  <c r="H233" i="22"/>
  <c r="G233" i="7"/>
  <c r="I232" i="22"/>
  <c r="H232" i="22"/>
  <c r="G232" i="7"/>
  <c r="G231" i="7"/>
  <c r="I231" i="22"/>
  <c r="H231" i="22"/>
  <c r="G224" i="7"/>
  <c r="I224" i="22"/>
  <c r="I224" i="7" s="1"/>
  <c r="I222" i="22"/>
  <c r="H222" i="22"/>
  <c r="G222" i="7"/>
  <c r="G220" i="7"/>
  <c r="H220" i="22"/>
  <c r="I220" i="22"/>
  <c r="H219" i="22"/>
  <c r="G219" i="7"/>
  <c r="I219" i="22"/>
  <c r="G218" i="7"/>
  <c r="H218" i="22"/>
  <c r="I218" i="22"/>
  <c r="I217" i="22"/>
  <c r="H217" i="22"/>
  <c r="G217" i="7"/>
  <c r="H216" i="22"/>
  <c r="I216" i="22"/>
  <c r="G216" i="7"/>
  <c r="I215" i="22"/>
  <c r="G215" i="7"/>
  <c r="H215" i="22"/>
  <c r="I214" i="22"/>
  <c r="H214" i="22"/>
  <c r="G214" i="7"/>
  <c r="H213" i="22"/>
  <c r="I213" i="22"/>
  <c r="G213" i="7"/>
  <c r="I206" i="22"/>
  <c r="I206" i="7" s="1"/>
  <c r="G206" i="7"/>
  <c r="H205" i="22"/>
  <c r="G205" i="7"/>
  <c r="I205" i="22"/>
  <c r="G204" i="7"/>
  <c r="I204" i="22"/>
  <c r="H204" i="22"/>
  <c r="I203" i="22"/>
  <c r="G203" i="7"/>
  <c r="H203" i="22"/>
  <c r="I198" i="22"/>
  <c r="I198" i="7" s="1"/>
  <c r="G198" i="7"/>
  <c r="H196" i="22"/>
  <c r="G196" i="7"/>
  <c r="I196" i="22"/>
  <c r="H195" i="22"/>
  <c r="G195" i="7"/>
  <c r="I195" i="22"/>
  <c r="I194" i="22"/>
  <c r="G194" i="7"/>
  <c r="H194" i="22"/>
  <c r="G193" i="7"/>
  <c r="H193" i="22"/>
  <c r="I193" i="22"/>
  <c r="G192" i="7"/>
  <c r="H192" i="22"/>
  <c r="I192" i="22"/>
  <c r="G180" i="7"/>
  <c r="H180" i="22"/>
  <c r="I180" i="22"/>
  <c r="G178" i="7"/>
  <c r="I178" i="22"/>
  <c r="I178" i="7" s="1"/>
  <c r="G177" i="7"/>
  <c r="I177" i="22"/>
  <c r="H177" i="22"/>
  <c r="H176" i="22"/>
  <c r="G176" i="7"/>
  <c r="I176" i="22"/>
  <c r="G166" i="7"/>
  <c r="H166" i="22"/>
  <c r="I166" i="22"/>
  <c r="I165" i="22"/>
  <c r="G165" i="7"/>
  <c r="H165" i="22"/>
  <c r="H164" i="22"/>
  <c r="I164" i="22"/>
  <c r="G164" i="7"/>
  <c r="G163" i="7"/>
  <c r="I163" i="22"/>
  <c r="H163" i="22"/>
  <c r="I162" i="22"/>
  <c r="H162" i="22"/>
  <c r="G162" i="7"/>
  <c r="H161" i="22"/>
  <c r="G161" i="7"/>
  <c r="I161" i="22"/>
  <c r="H160" i="22"/>
  <c r="G160" i="7"/>
  <c r="I160" i="22"/>
  <c r="I159" i="22"/>
  <c r="H159" i="22"/>
  <c r="G159" i="7"/>
  <c r="H153" i="22"/>
  <c r="I153" i="22"/>
  <c r="G153" i="7"/>
  <c r="G152" i="7"/>
  <c r="I152" i="22"/>
  <c r="H152" i="22"/>
  <c r="I151" i="22"/>
  <c r="H151" i="22"/>
  <c r="G151" i="7"/>
  <c r="I150" i="22"/>
  <c r="G150" i="7"/>
  <c r="H150" i="22"/>
  <c r="G149" i="7"/>
  <c r="H149" i="22"/>
  <c r="I149" i="22"/>
  <c r="G142" i="7"/>
  <c r="I142" i="22"/>
  <c r="I142" i="7" s="1"/>
  <c r="G141" i="7"/>
  <c r="I141" i="22"/>
  <c r="I141" i="7" s="1"/>
  <c r="G140" i="7"/>
  <c r="I140" i="22"/>
  <c r="I140" i="7" s="1"/>
  <c r="I139" i="22"/>
  <c r="I139" i="7" s="1"/>
  <c r="G139" i="7"/>
  <c r="I125" i="22"/>
  <c r="G125" i="7"/>
  <c r="H125" i="22"/>
  <c r="I124" i="22"/>
  <c r="H124" i="22"/>
  <c r="G124" i="7"/>
  <c r="H123" i="22"/>
  <c r="G123" i="7"/>
  <c r="I123" i="22"/>
  <c r="I122" i="22"/>
  <c r="I122" i="7" s="1"/>
  <c r="G122" i="7"/>
  <c r="H121" i="22"/>
  <c r="H120" i="22" s="1"/>
  <c r="I121" i="22"/>
  <c r="G121" i="7"/>
  <c r="I111" i="22"/>
  <c r="G111" i="7"/>
  <c r="H111" i="22"/>
  <c r="I110" i="22"/>
  <c r="G110" i="7"/>
  <c r="H110" i="22"/>
  <c r="I109" i="22"/>
  <c r="G109" i="7"/>
  <c r="H109" i="22"/>
  <c r="G108" i="7"/>
  <c r="H108" i="7" s="1"/>
  <c r="I108" i="22"/>
  <c r="H108" i="22"/>
  <c r="I93" i="22"/>
  <c r="H93" i="22"/>
  <c r="G93" i="7"/>
  <c r="H93" i="7" s="1"/>
  <c r="I91" i="22"/>
  <c r="G91" i="7"/>
  <c r="H91" i="22"/>
  <c r="H90" i="22"/>
  <c r="G90" i="7"/>
  <c r="I90" i="22"/>
  <c r="H89" i="22"/>
  <c r="G89" i="7"/>
  <c r="H89" i="7" s="1"/>
  <c r="I89" i="22"/>
  <c r="H88" i="22"/>
  <c r="I88" i="22"/>
  <c r="G88" i="7"/>
  <c r="I85" i="22"/>
  <c r="H85" i="22"/>
  <c r="G85" i="7"/>
  <c r="H85" i="7" s="1"/>
  <c r="I84" i="22"/>
  <c r="H84" i="22"/>
  <c r="G84" i="7"/>
  <c r="H84" i="7" s="1"/>
  <c r="I83" i="22"/>
  <c r="H83" i="22"/>
  <c r="G83" i="7"/>
  <c r="H82" i="22"/>
  <c r="I82" i="22"/>
  <c r="G82" i="7"/>
  <c r="H82" i="7" s="1"/>
  <c r="H81" i="22"/>
  <c r="G81" i="7"/>
  <c r="I81" i="22"/>
  <c r="H80" i="22"/>
  <c r="I80" i="22"/>
  <c r="G80" i="7"/>
  <c r="H79" i="22"/>
  <c r="I79" i="22"/>
  <c r="G79" i="7"/>
  <c r="I78" i="22"/>
  <c r="H78" i="22"/>
  <c r="G78" i="7"/>
  <c r="I75" i="22"/>
  <c r="G75" i="7"/>
  <c r="H75" i="7" s="1"/>
  <c r="H75" i="22"/>
  <c r="I74" i="22"/>
  <c r="G74" i="7"/>
  <c r="H69" i="22"/>
  <c r="I69" i="22"/>
  <c r="G69" i="7"/>
  <c r="H69" i="7" s="1"/>
  <c r="H68" i="22"/>
  <c r="G68" i="7"/>
  <c r="I68" i="22"/>
  <c r="I67" i="22"/>
  <c r="H67" i="22"/>
  <c r="G67" i="7"/>
  <c r="H67" i="7" s="1"/>
  <c r="I66" i="22"/>
  <c r="H66" i="22"/>
  <c r="G66" i="7"/>
  <c r="H59" i="22"/>
  <c r="I59" i="22"/>
  <c r="G59" i="7"/>
  <c r="H59" i="7" s="1"/>
  <c r="I58" i="22"/>
  <c r="G58" i="7"/>
  <c r="H58" i="22"/>
  <c r="G57" i="7"/>
  <c r="H57" i="22"/>
  <c r="I57" i="22"/>
  <c r="H56" i="22"/>
  <c r="I56" i="22"/>
  <c r="G56" i="7"/>
  <c r="H56" i="7" s="1"/>
  <c r="I55" i="22"/>
  <c r="G55" i="7"/>
  <c r="H55" i="22"/>
  <c r="I54" i="22"/>
  <c r="G54" i="7"/>
  <c r="H54" i="22"/>
  <c r="I53" i="22"/>
  <c r="H53" i="22"/>
  <c r="G53" i="7"/>
  <c r="H53" i="7" s="1"/>
  <c r="I52" i="22"/>
  <c r="H52" i="22"/>
  <c r="G52" i="7"/>
  <c r="H52" i="7" s="1"/>
  <c r="G15" i="7"/>
  <c r="H15" i="22"/>
  <c r="E74" i="7"/>
  <c r="H74" i="22"/>
  <c r="H221" i="7"/>
  <c r="H521" i="7"/>
  <c r="H517" i="7"/>
  <c r="H509" i="7"/>
  <c r="H491" i="7"/>
  <c r="H488" i="7"/>
  <c r="H485" i="7"/>
  <c r="H482" i="7"/>
  <c r="H472" i="7"/>
  <c r="H455" i="7"/>
  <c r="H384" i="7"/>
  <c r="H355" i="7"/>
  <c r="H297" i="7"/>
  <c r="H287" i="7"/>
  <c r="H280" i="7"/>
  <c r="H276" i="7"/>
  <c r="E35" i="7"/>
  <c r="H35" i="7" s="1"/>
  <c r="E34" i="7"/>
  <c r="H34" i="7" s="1"/>
  <c r="E33" i="7"/>
  <c r="H33" i="7" s="1"/>
  <c r="E32" i="7"/>
  <c r="H32" i="7" s="1"/>
  <c r="E31" i="7"/>
  <c r="H31" i="7" s="1"/>
  <c r="E23" i="7"/>
  <c r="E22" i="7"/>
  <c r="E21" i="7"/>
  <c r="E20" i="7"/>
  <c r="E19" i="7"/>
  <c r="H523" i="7"/>
  <c r="H519" i="7"/>
  <c r="H516" i="7"/>
  <c r="H490" i="7"/>
  <c r="H486" i="7"/>
  <c r="H483" i="7"/>
  <c r="H463" i="7"/>
  <c r="H434" i="7"/>
  <c r="H425" i="7"/>
  <c r="H376" i="7"/>
  <c r="H369" i="7"/>
  <c r="H366" i="7"/>
  <c r="H325" i="7"/>
  <c r="H316" i="7"/>
  <c r="H308" i="7"/>
  <c r="H296" i="7"/>
  <c r="H279" i="7"/>
  <c r="H275" i="7"/>
  <c r="H473" i="7"/>
  <c r="H462" i="7"/>
  <c r="H424" i="7"/>
  <c r="H315" i="7"/>
  <c r="H306" i="7"/>
  <c r="H288" i="7"/>
  <c r="H278" i="7"/>
  <c r="H295" i="7"/>
  <c r="H524" i="7"/>
  <c r="H522" i="7"/>
  <c r="H520" i="7"/>
  <c r="H518" i="7"/>
  <c r="H515" i="7"/>
  <c r="H508" i="7"/>
  <c r="H489" i="7"/>
  <c r="H487" i="7"/>
  <c r="H484" i="7"/>
  <c r="H461" i="7"/>
  <c r="H450" i="7"/>
  <c r="H403" i="7"/>
  <c r="H370" i="7"/>
  <c r="H317" i="7"/>
  <c r="H307" i="7"/>
  <c r="H294" i="7"/>
  <c r="H277" i="7"/>
  <c r="I508" i="7"/>
  <c r="J508" i="22"/>
  <c r="J141" i="22"/>
  <c r="I524" i="7"/>
  <c r="J524" i="22"/>
  <c r="J523" i="22"/>
  <c r="I522" i="7"/>
  <c r="J522" i="22"/>
  <c r="I521" i="7"/>
  <c r="J521" i="22"/>
  <c r="I520" i="7"/>
  <c r="J520" i="22"/>
  <c r="I519" i="7"/>
  <c r="J519" i="22"/>
  <c r="J518" i="22"/>
  <c r="I517" i="7"/>
  <c r="J517" i="22"/>
  <c r="I516" i="7"/>
  <c r="J516" i="22"/>
  <c r="I515" i="7"/>
  <c r="J515" i="22"/>
  <c r="I509" i="7"/>
  <c r="J509" i="22"/>
  <c r="J500" i="22"/>
  <c r="J499" i="22"/>
  <c r="J498" i="22"/>
  <c r="J497" i="22"/>
  <c r="J496" i="22"/>
  <c r="I495" i="7"/>
  <c r="J495" i="22"/>
  <c r="J456" i="22"/>
  <c r="I369" i="7"/>
  <c r="J369" i="22"/>
  <c r="J224" i="22"/>
  <c r="I221" i="7"/>
  <c r="J221" i="22"/>
  <c r="J206" i="22"/>
  <c r="J178" i="22"/>
  <c r="J142" i="22"/>
  <c r="J140" i="22"/>
  <c r="I403" i="7"/>
  <c r="J403" i="22"/>
  <c r="I263" i="7"/>
  <c r="J263" i="7" s="1"/>
  <c r="J263" i="22"/>
  <c r="I366" i="7"/>
  <c r="J366" i="22"/>
  <c r="I491" i="7"/>
  <c r="J491" i="22"/>
  <c r="I490" i="7"/>
  <c r="J490" i="22"/>
  <c r="I489" i="7"/>
  <c r="J489" i="22"/>
  <c r="I488" i="7"/>
  <c r="J488" i="22"/>
  <c r="I487" i="7"/>
  <c r="J487" i="22"/>
  <c r="I486" i="7"/>
  <c r="J486" i="22"/>
  <c r="I485" i="7"/>
  <c r="J485" i="22"/>
  <c r="I484" i="7"/>
  <c r="J484" i="22"/>
  <c r="I483" i="7"/>
  <c r="J483" i="22"/>
  <c r="I482" i="7"/>
  <c r="J482" i="22"/>
  <c r="I473" i="7"/>
  <c r="J473" i="22"/>
  <c r="I472" i="7"/>
  <c r="J472" i="22"/>
  <c r="I463" i="7"/>
  <c r="J463" i="22"/>
  <c r="I462" i="7"/>
  <c r="J462" i="22"/>
  <c r="I461" i="7"/>
  <c r="J461" i="22"/>
  <c r="I455" i="7"/>
  <c r="J455" i="22"/>
  <c r="I450" i="7"/>
  <c r="J450" i="22"/>
  <c r="I434" i="7"/>
  <c r="J434" i="22"/>
  <c r="I425" i="7"/>
  <c r="J425" i="22"/>
  <c r="I424" i="7"/>
  <c r="J424" i="22"/>
  <c r="I384" i="7"/>
  <c r="J384" i="22"/>
  <c r="I376" i="7"/>
  <c r="J376" i="22"/>
  <c r="I370" i="7"/>
  <c r="J370" i="22"/>
  <c r="I355" i="7"/>
  <c r="J355" i="22"/>
  <c r="I325" i="7"/>
  <c r="J325" i="22"/>
  <c r="I317" i="7"/>
  <c r="J317" i="22"/>
  <c r="I316" i="7"/>
  <c r="J316" i="22"/>
  <c r="I315" i="7"/>
  <c r="J315" i="22"/>
  <c r="I308" i="7"/>
  <c r="J308" i="22"/>
  <c r="I307" i="7"/>
  <c r="J307" i="22"/>
  <c r="I306" i="7"/>
  <c r="J306" i="22"/>
  <c r="I297" i="7"/>
  <c r="J297" i="22"/>
  <c r="I296" i="7"/>
  <c r="J296" i="22"/>
  <c r="I295" i="7"/>
  <c r="J295" i="22"/>
  <c r="I294" i="7"/>
  <c r="J294" i="22"/>
  <c r="I288" i="7"/>
  <c r="J288" i="22"/>
  <c r="I287" i="7"/>
  <c r="J287" i="22"/>
  <c r="I280" i="7"/>
  <c r="J280" i="22"/>
  <c r="I279" i="7"/>
  <c r="J279" i="22"/>
  <c r="I278" i="7"/>
  <c r="J278" i="22"/>
  <c r="I277" i="7"/>
  <c r="J277" i="22"/>
  <c r="I276" i="7"/>
  <c r="J276" i="22"/>
  <c r="I275" i="7"/>
  <c r="J275" i="22"/>
  <c r="I265" i="7"/>
  <c r="J265" i="7" s="1"/>
  <c r="J265" i="22"/>
  <c r="I262" i="7"/>
  <c r="J262" i="7" s="1"/>
  <c r="J262" i="22"/>
  <c r="I261" i="7"/>
  <c r="J261" i="7" s="1"/>
  <c r="J261" i="22"/>
  <c r="I260" i="7"/>
  <c r="J260" i="7" s="1"/>
  <c r="J260" i="22"/>
  <c r="I259" i="7"/>
  <c r="J259" i="7" s="1"/>
  <c r="J259" i="22"/>
  <c r="I258" i="7"/>
  <c r="J258" i="7" s="1"/>
  <c r="J258" i="22"/>
  <c r="I257" i="7"/>
  <c r="J257" i="22"/>
  <c r="I256" i="7"/>
  <c r="J256" i="7" s="1"/>
  <c r="J256" i="22"/>
  <c r="I255" i="7"/>
  <c r="J255" i="22"/>
  <c r="I254" i="7"/>
  <c r="J254" i="22"/>
  <c r="I253" i="7"/>
  <c r="J253" i="22"/>
  <c r="I252" i="7"/>
  <c r="J252" i="22"/>
  <c r="I251" i="7"/>
  <c r="J251" i="22"/>
  <c r="I237" i="7"/>
  <c r="J237" i="22"/>
  <c r="I236" i="7"/>
  <c r="J236" i="22"/>
  <c r="I223" i="7"/>
  <c r="J223" i="7" s="1"/>
  <c r="J223" i="22"/>
  <c r="I95" i="7"/>
  <c r="J95" i="7" s="1"/>
  <c r="J95" i="22"/>
  <c r="I94" i="7"/>
  <c r="J94" i="22"/>
  <c r="I70" i="7"/>
  <c r="J70" i="22"/>
  <c r="I51" i="7"/>
  <c r="J51" i="22"/>
  <c r="I40" i="7"/>
  <c r="J40" i="22"/>
  <c r="I39" i="7"/>
  <c r="J39" i="7" s="1"/>
  <c r="J39" i="22"/>
  <c r="I38" i="7"/>
  <c r="J38" i="22"/>
  <c r="I37" i="7"/>
  <c r="J37" i="7" s="1"/>
  <c r="J37" i="22"/>
  <c r="I36" i="7"/>
  <c r="J36" i="22"/>
  <c r="I35" i="7"/>
  <c r="J35" i="22"/>
  <c r="I34" i="7"/>
  <c r="J34" i="22"/>
  <c r="I33" i="7"/>
  <c r="J33" i="22"/>
  <c r="I32" i="7"/>
  <c r="J32" i="22"/>
  <c r="I31" i="7"/>
  <c r="J31" i="22"/>
  <c r="C5" i="11"/>
  <c r="B6" i="21"/>
  <c r="H506" i="22"/>
  <c r="E50" i="7"/>
  <c r="E88" i="7"/>
  <c r="E78" i="7"/>
  <c r="E18" i="7"/>
  <c r="J250" i="7"/>
  <c r="J471" i="7"/>
  <c r="E30" i="7"/>
  <c r="J30" i="7" s="1"/>
  <c r="J507" i="7"/>
  <c r="E107" i="7"/>
  <c r="E66" i="7"/>
  <c r="E15" i="7"/>
  <c r="J494" i="7"/>
  <c r="G109" i="19" s="1"/>
  <c r="H514" i="7"/>
  <c r="J481" i="7"/>
  <c r="J454" i="7"/>
  <c r="J444" i="7"/>
  <c r="J514" i="22"/>
  <c r="H480" i="22"/>
  <c r="H533" i="22" s="1"/>
  <c r="J394" i="22"/>
  <c r="J393" i="22" s="1"/>
  <c r="H432" i="22"/>
  <c r="H272" i="22"/>
  <c r="H138" i="22"/>
  <c r="H413" i="22"/>
  <c r="H382" i="22"/>
  <c r="H401" i="22"/>
  <c r="H493" i="22"/>
  <c r="H534" i="22" s="1"/>
  <c r="J30" i="22"/>
  <c r="J402" i="22"/>
  <c r="H453" i="22"/>
  <c r="H393" i="22"/>
  <c r="H443" i="22"/>
  <c r="J454" i="22"/>
  <c r="J507" i="22"/>
  <c r="J494" i="22"/>
  <c r="J481" i="22"/>
  <c r="J471" i="22"/>
  <c r="J444" i="22"/>
  <c r="J443" i="22" s="1"/>
  <c r="J433" i="22"/>
  <c r="J421" i="22"/>
  <c r="J414" i="22"/>
  <c r="J413" i="22" s="1"/>
  <c r="J383" i="22"/>
  <c r="J374" i="22"/>
  <c r="J363" i="22"/>
  <c r="J274" i="22"/>
  <c r="J250" i="22"/>
  <c r="J139" i="22"/>
  <c r="J107" i="22"/>
  <c r="J50" i="22"/>
  <c r="J525" i="7"/>
  <c r="H525" i="7"/>
  <c r="J526" i="7"/>
  <c r="H526" i="7"/>
  <c r="J527" i="7"/>
  <c r="H527" i="7"/>
  <c r="J510" i="7"/>
  <c r="H510" i="7"/>
  <c r="J511" i="7"/>
  <c r="H511" i="7"/>
  <c r="J512" i="7"/>
  <c r="H512" i="7"/>
  <c r="H496" i="7"/>
  <c r="H497" i="7"/>
  <c r="H498" i="7"/>
  <c r="H499" i="7"/>
  <c r="H500" i="7"/>
  <c r="J501" i="7"/>
  <c r="H501" i="7"/>
  <c r="J502" i="7"/>
  <c r="H502" i="7"/>
  <c r="J503" i="7"/>
  <c r="H503" i="7"/>
  <c r="J504" i="7"/>
  <c r="H504" i="7"/>
  <c r="J505" i="7"/>
  <c r="H505" i="7"/>
  <c r="J492" i="7"/>
  <c r="H492" i="7"/>
  <c r="J474" i="7"/>
  <c r="H474" i="7"/>
  <c r="J475" i="7"/>
  <c r="H475" i="7"/>
  <c r="J476" i="7"/>
  <c r="H476" i="7"/>
  <c r="J477" i="7"/>
  <c r="H477" i="7"/>
  <c r="J478" i="7"/>
  <c r="H478" i="7"/>
  <c r="J479" i="7"/>
  <c r="H479" i="7"/>
  <c r="J464" i="7"/>
  <c r="H464" i="7"/>
  <c r="J465" i="7"/>
  <c r="H465" i="7"/>
  <c r="J466" i="7"/>
  <c r="H466" i="7"/>
  <c r="J467" i="7"/>
  <c r="H467" i="7"/>
  <c r="J468" i="7"/>
  <c r="H468" i="7"/>
  <c r="J469" i="7"/>
  <c r="H469" i="7"/>
  <c r="J457" i="7"/>
  <c r="H457" i="7"/>
  <c r="J458" i="7"/>
  <c r="H458" i="7"/>
  <c r="J452" i="7"/>
  <c r="H452" i="7"/>
  <c r="J445" i="7"/>
  <c r="H445" i="7"/>
  <c r="J446" i="7"/>
  <c r="H446" i="7"/>
  <c r="J447" i="7"/>
  <c r="H447" i="7"/>
  <c r="J435" i="7"/>
  <c r="H435" i="7"/>
  <c r="J436" i="7"/>
  <c r="H436" i="7"/>
  <c r="J437" i="7"/>
  <c r="H437" i="7"/>
  <c r="J438" i="7"/>
  <c r="H438" i="7"/>
  <c r="J439" i="7"/>
  <c r="H439" i="7"/>
  <c r="J440" i="7"/>
  <c r="H440" i="7"/>
  <c r="J441" i="7"/>
  <c r="H441" i="7"/>
  <c r="J442" i="7"/>
  <c r="H442" i="7"/>
  <c r="J426" i="7"/>
  <c r="H426" i="7"/>
  <c r="J427" i="7"/>
  <c r="H427" i="7"/>
  <c r="J428" i="7"/>
  <c r="H428" i="7"/>
  <c r="J429" i="7"/>
  <c r="H429" i="7"/>
  <c r="J430" i="7"/>
  <c r="H430" i="7"/>
  <c r="J431" i="7"/>
  <c r="H431" i="7"/>
  <c r="J415" i="7"/>
  <c r="H415" i="7"/>
  <c r="J416" i="7"/>
  <c r="H416" i="7"/>
  <c r="J417" i="7"/>
  <c r="H417" i="7"/>
  <c r="J418" i="7"/>
  <c r="H418" i="7"/>
  <c r="J419" i="7"/>
  <c r="H419" i="7"/>
  <c r="J404" i="7"/>
  <c r="H404" i="7"/>
  <c r="J405" i="7"/>
  <c r="H405" i="7"/>
  <c r="J406" i="7"/>
  <c r="H406" i="7"/>
  <c r="J407" i="7"/>
  <c r="H407" i="7"/>
  <c r="J408" i="7"/>
  <c r="H408" i="7"/>
  <c r="J409" i="7"/>
  <c r="H409" i="7"/>
  <c r="J410" i="7"/>
  <c r="H410" i="7"/>
  <c r="J411" i="7"/>
  <c r="H411" i="7"/>
  <c r="J412" i="7"/>
  <c r="H412" i="7"/>
  <c r="J395" i="7"/>
  <c r="H395" i="7"/>
  <c r="J396" i="7"/>
  <c r="H396" i="7"/>
  <c r="J397" i="7"/>
  <c r="H397" i="7"/>
  <c r="J398" i="7"/>
  <c r="H398" i="7"/>
  <c r="J399" i="7"/>
  <c r="H399" i="7"/>
  <c r="J400" i="7"/>
  <c r="H400" i="7"/>
  <c r="J385" i="7"/>
  <c r="H385" i="7"/>
  <c r="J386" i="7"/>
  <c r="H386" i="7"/>
  <c r="J387" i="7"/>
  <c r="H387" i="7"/>
  <c r="J388" i="7"/>
  <c r="H388" i="7"/>
  <c r="J389" i="7"/>
  <c r="H389" i="7"/>
  <c r="J390" i="7"/>
  <c r="H390" i="7"/>
  <c r="J391" i="7"/>
  <c r="H391" i="7"/>
  <c r="J392" i="7"/>
  <c r="H392" i="7"/>
  <c r="J377" i="7"/>
  <c r="H377" i="7"/>
  <c r="J378" i="7"/>
  <c r="H378" i="7"/>
  <c r="J379" i="7"/>
  <c r="H379" i="7"/>
  <c r="J380" i="7"/>
  <c r="H380" i="7"/>
  <c r="J381" i="7"/>
  <c r="H381" i="7"/>
  <c r="J371" i="7"/>
  <c r="H371" i="7"/>
  <c r="J372" i="7"/>
  <c r="H372" i="7"/>
  <c r="J356" i="7"/>
  <c r="H356" i="7"/>
  <c r="J357" i="7"/>
  <c r="H357" i="7"/>
  <c r="J358" i="7"/>
  <c r="H358" i="7"/>
  <c r="J359" i="7"/>
  <c r="H359" i="7"/>
  <c r="J360" i="7"/>
  <c r="H360" i="7"/>
  <c r="J348" i="7"/>
  <c r="H348" i="7"/>
  <c r="J349" i="7"/>
  <c r="H349" i="7"/>
  <c r="J350" i="7"/>
  <c r="H350" i="7"/>
  <c r="J351" i="7"/>
  <c r="H351" i="7"/>
  <c r="J352" i="7"/>
  <c r="H352" i="7"/>
  <c r="J326" i="7"/>
  <c r="H326" i="7"/>
  <c r="J327" i="7"/>
  <c r="H327" i="7"/>
  <c r="J328" i="7"/>
  <c r="H328" i="7"/>
  <c r="J329" i="7"/>
  <c r="H329" i="7"/>
  <c r="J330" i="7"/>
  <c r="H330" i="7"/>
  <c r="J331" i="7"/>
  <c r="H331" i="7"/>
  <c r="J332" i="7"/>
  <c r="H332" i="7"/>
  <c r="J318" i="7"/>
  <c r="H318" i="7"/>
  <c r="J319" i="7"/>
  <c r="H319" i="7"/>
  <c r="J320" i="7"/>
  <c r="D314" i="11" s="1"/>
  <c r="H320" i="7"/>
  <c r="J321" i="7"/>
  <c r="H321" i="7"/>
  <c r="J322" i="7"/>
  <c r="H322" i="7"/>
  <c r="J309" i="7"/>
  <c r="H309" i="7"/>
  <c r="J310" i="7"/>
  <c r="H310" i="7"/>
  <c r="J311" i="7"/>
  <c r="H311" i="7"/>
  <c r="J312" i="7"/>
  <c r="H312" i="7"/>
  <c r="J313" i="7"/>
  <c r="H313" i="7"/>
  <c r="J298" i="7"/>
  <c r="H298" i="7"/>
  <c r="J299" i="7"/>
  <c r="H299" i="7"/>
  <c r="J300" i="7"/>
  <c r="H300" i="7"/>
  <c r="J301" i="7"/>
  <c r="H301" i="7"/>
  <c r="J302" i="7"/>
  <c r="H302" i="7"/>
  <c r="J303" i="7"/>
  <c r="H303" i="7"/>
  <c r="J304" i="7"/>
  <c r="H304" i="7"/>
  <c r="J289" i="7"/>
  <c r="H289" i="7"/>
  <c r="J290" i="7"/>
  <c r="D284" i="11" s="1"/>
  <c r="H290" i="7"/>
  <c r="J291" i="7"/>
  <c r="H291" i="7"/>
  <c r="J292" i="7"/>
  <c r="BS287" i="11" s="1"/>
  <c r="H292" i="7"/>
  <c r="J281" i="7"/>
  <c r="H281" i="7"/>
  <c r="J282" i="7"/>
  <c r="H282" i="7"/>
  <c r="J283" i="7"/>
  <c r="H283" i="7"/>
  <c r="J284" i="7"/>
  <c r="H284" i="7"/>
  <c r="J285" i="7"/>
  <c r="H285" i="7"/>
  <c r="H256" i="7"/>
  <c r="H258" i="7"/>
  <c r="H259" i="7"/>
  <c r="H260" i="7"/>
  <c r="H261" i="7"/>
  <c r="H262" i="7"/>
  <c r="H263" i="7"/>
  <c r="H265" i="7"/>
  <c r="J266" i="7"/>
  <c r="H266" i="7"/>
  <c r="J267" i="7"/>
  <c r="H267" i="7"/>
  <c r="J268" i="7"/>
  <c r="H268" i="7"/>
  <c r="J269" i="7"/>
  <c r="H269" i="7"/>
  <c r="J270" i="7"/>
  <c r="H270" i="7"/>
  <c r="J271" i="7"/>
  <c r="H271" i="7"/>
  <c r="H236" i="7"/>
  <c r="H237" i="7"/>
  <c r="J243" i="7"/>
  <c r="H243" i="7"/>
  <c r="J244" i="7"/>
  <c r="H244" i="7"/>
  <c r="J245" i="7"/>
  <c r="H245" i="7"/>
  <c r="J246" i="7"/>
  <c r="H246" i="7"/>
  <c r="J247" i="7"/>
  <c r="H247" i="7"/>
  <c r="J248" i="7"/>
  <c r="H248" i="7"/>
  <c r="H223" i="7"/>
  <c r="J229" i="7"/>
  <c r="H229" i="7"/>
  <c r="J210" i="7"/>
  <c r="H210" i="7"/>
  <c r="J211" i="7"/>
  <c r="H211" i="7"/>
  <c r="J201" i="7"/>
  <c r="H201" i="7"/>
  <c r="J179" i="7"/>
  <c r="H179" i="7"/>
  <c r="J185" i="7"/>
  <c r="H185" i="7"/>
  <c r="J186" i="7"/>
  <c r="H186" i="7"/>
  <c r="J187" i="7"/>
  <c r="H187" i="7"/>
  <c r="J188" i="7"/>
  <c r="H188" i="7"/>
  <c r="J189" i="7"/>
  <c r="H189" i="7"/>
  <c r="J190" i="7"/>
  <c r="H190" i="7"/>
  <c r="J167" i="7"/>
  <c r="H167" i="7"/>
  <c r="J168" i="7"/>
  <c r="H168" i="7"/>
  <c r="J169" i="7"/>
  <c r="H169" i="7"/>
  <c r="J170" i="7"/>
  <c r="H170" i="7"/>
  <c r="J171" i="7"/>
  <c r="H171" i="7"/>
  <c r="J172" i="7"/>
  <c r="H172" i="7"/>
  <c r="J173" i="7"/>
  <c r="H173" i="7"/>
  <c r="J174" i="7"/>
  <c r="H174" i="7"/>
  <c r="J154" i="7"/>
  <c r="H154" i="7"/>
  <c r="J155" i="7"/>
  <c r="H155" i="7"/>
  <c r="J156" i="7"/>
  <c r="H156" i="7"/>
  <c r="J157" i="7"/>
  <c r="H157" i="7"/>
  <c r="J143" i="7"/>
  <c r="H143" i="7"/>
  <c r="J144" i="7"/>
  <c r="H144" i="7"/>
  <c r="J145" i="7"/>
  <c r="H145" i="7"/>
  <c r="J146" i="7"/>
  <c r="H146" i="7"/>
  <c r="J147" i="7"/>
  <c r="H147" i="7"/>
  <c r="J126" i="7"/>
  <c r="H126" i="7"/>
  <c r="J127" i="7"/>
  <c r="H127" i="7"/>
  <c r="J128" i="7"/>
  <c r="H128" i="7"/>
  <c r="J129" i="7"/>
  <c r="H129" i="7"/>
  <c r="J130" i="7"/>
  <c r="H130" i="7"/>
  <c r="J131" i="7"/>
  <c r="H131" i="7"/>
  <c r="J132" i="7"/>
  <c r="H132" i="7"/>
  <c r="J133" i="7"/>
  <c r="H133" i="7"/>
  <c r="J134" i="7"/>
  <c r="H134" i="7"/>
  <c r="J135" i="7"/>
  <c r="H135" i="7"/>
  <c r="J136" i="7"/>
  <c r="H136" i="7"/>
  <c r="J137" i="7"/>
  <c r="H137" i="7"/>
  <c r="J112" i="7"/>
  <c r="H112" i="7"/>
  <c r="J113" i="7"/>
  <c r="H113" i="7"/>
  <c r="J114" i="7"/>
  <c r="H114" i="7"/>
  <c r="J115" i="7"/>
  <c r="H115" i="7"/>
  <c r="J116" i="7"/>
  <c r="H116" i="7"/>
  <c r="J117" i="7"/>
  <c r="H117" i="7"/>
  <c r="J118" i="7"/>
  <c r="H118" i="7"/>
  <c r="J119" i="7"/>
  <c r="H119" i="7"/>
  <c r="J92" i="7"/>
  <c r="H92" i="7"/>
  <c r="H95" i="7"/>
  <c r="J96" i="7"/>
  <c r="H96" i="7"/>
  <c r="J97" i="7"/>
  <c r="H97" i="7"/>
  <c r="J98" i="7"/>
  <c r="H98" i="7"/>
  <c r="J99" i="7"/>
  <c r="H99" i="7"/>
  <c r="J100" i="7"/>
  <c r="H100" i="7"/>
  <c r="J101" i="7"/>
  <c r="H101" i="7"/>
  <c r="J102" i="7"/>
  <c r="H102" i="7"/>
  <c r="J103" i="7"/>
  <c r="H103" i="7"/>
  <c r="J104" i="7"/>
  <c r="H104" i="7"/>
  <c r="J105" i="7"/>
  <c r="H105" i="7"/>
  <c r="J86" i="7"/>
  <c r="H86" i="7"/>
  <c r="J71" i="7"/>
  <c r="H71" i="7"/>
  <c r="J72" i="7"/>
  <c r="H72" i="7"/>
  <c r="J73" i="7"/>
  <c r="H73" i="7"/>
  <c r="J76" i="7"/>
  <c r="H76" i="7"/>
  <c r="H51" i="7"/>
  <c r="J61" i="7"/>
  <c r="H61" i="7"/>
  <c r="J62" i="7"/>
  <c r="H62" i="7"/>
  <c r="J63" i="7"/>
  <c r="H63" i="7"/>
  <c r="J64" i="7"/>
  <c r="H64" i="7"/>
  <c r="H37" i="7"/>
  <c r="H39" i="7"/>
  <c r="J44" i="7"/>
  <c r="H44" i="7"/>
  <c r="J45" i="7"/>
  <c r="H45" i="7"/>
  <c r="J46" i="7"/>
  <c r="H46" i="7"/>
  <c r="J47" i="7"/>
  <c r="H47" i="7"/>
  <c r="J24" i="7"/>
  <c r="H24" i="7"/>
  <c r="J25" i="7"/>
  <c r="H25" i="7"/>
  <c r="J26" i="7"/>
  <c r="H26" i="7"/>
  <c r="J27" i="7"/>
  <c r="H27" i="7"/>
  <c r="J28" i="7"/>
  <c r="H28" i="7"/>
  <c r="AB24" i="14"/>
  <c r="AC24" i="14"/>
  <c r="AD24" i="14"/>
  <c r="AE24" i="14"/>
  <c r="AF24" i="14"/>
  <c r="AG24" i="14"/>
  <c r="C24" i="14"/>
  <c r="D24" i="14" s="1"/>
  <c r="E24" i="14" s="1"/>
  <c r="F24" i="14" s="1"/>
  <c r="G24" i="14" s="1"/>
  <c r="H24" i="14" s="1"/>
  <c r="I24" i="14" s="1"/>
  <c r="J24" i="14" s="1"/>
  <c r="K24" i="14" s="1"/>
  <c r="L24" i="14" s="1"/>
  <c r="M24" i="14" s="1"/>
  <c r="N24" i="14" s="1"/>
  <c r="O24" i="14" s="1"/>
  <c r="P24" i="14" s="1"/>
  <c r="Q24" i="14" s="1"/>
  <c r="R24" i="14" s="1"/>
  <c r="S24" i="14" s="1"/>
  <c r="T24" i="14" s="1"/>
  <c r="U24" i="14" s="1"/>
  <c r="V24" i="14" s="1"/>
  <c r="W24" i="14" s="1"/>
  <c r="X24" i="14" s="1"/>
  <c r="Y24" i="14" s="1"/>
  <c r="Z24" i="14" s="1"/>
  <c r="AA24" i="14" s="1"/>
  <c r="J70" i="7" l="1"/>
  <c r="H54" i="7"/>
  <c r="H513" i="22"/>
  <c r="H420" i="22"/>
  <c r="J252" i="7"/>
  <c r="J251" i="7"/>
  <c r="J236" i="7"/>
  <c r="J237" i="7"/>
  <c r="H17" i="22"/>
  <c r="H29" i="22"/>
  <c r="H362" i="22"/>
  <c r="H148" i="22"/>
  <c r="H106" i="22"/>
  <c r="H91" i="7"/>
  <c r="J51" i="7"/>
  <c r="H16" i="22"/>
  <c r="J38" i="7"/>
  <c r="BS314" i="11"/>
  <c r="M314" i="11"/>
  <c r="AO314" i="11"/>
  <c r="AY314" i="11"/>
  <c r="AK314" i="11"/>
  <c r="BM314" i="11"/>
  <c r="G314" i="11"/>
  <c r="BI314" i="11"/>
  <c r="U314" i="11"/>
  <c r="K314" i="11"/>
  <c r="BA314" i="11"/>
  <c r="AS314" i="11"/>
  <c r="Q314" i="11"/>
  <c r="AI314" i="11"/>
  <c r="AE314" i="11"/>
  <c r="W314" i="11"/>
  <c r="BG314" i="11"/>
  <c r="AG314" i="11"/>
  <c r="AU314" i="11"/>
  <c r="S314" i="11"/>
  <c r="BE314" i="11"/>
  <c r="Y314" i="11"/>
  <c r="AM314" i="11"/>
  <c r="AC314" i="11"/>
  <c r="I314" i="11"/>
  <c r="BO314" i="11"/>
  <c r="O314" i="11"/>
  <c r="AW314" i="11"/>
  <c r="AA314" i="11"/>
  <c r="BK314" i="11"/>
  <c r="BC314" i="11"/>
  <c r="AQ314" i="11"/>
  <c r="BS284" i="11"/>
  <c r="I284" i="11"/>
  <c r="AM284" i="11"/>
  <c r="AU284" i="11"/>
  <c r="AG284" i="11"/>
  <c r="BK284" i="11"/>
  <c r="Y284" i="11"/>
  <c r="AK284" i="11"/>
  <c r="U284" i="11"/>
  <c r="BE284" i="11"/>
  <c r="Q284" i="11"/>
  <c r="AW284" i="11"/>
  <c r="BO284" i="11"/>
  <c r="AY284" i="11"/>
  <c r="O284" i="11"/>
  <c r="AE284" i="11"/>
  <c r="AO284" i="11"/>
  <c r="AA284" i="11"/>
  <c r="BI284" i="11"/>
  <c r="K284" i="11"/>
  <c r="BM284" i="11"/>
  <c r="AI284" i="11"/>
  <c r="G284" i="11"/>
  <c r="BG284" i="11"/>
  <c r="S284" i="11"/>
  <c r="M284" i="11"/>
  <c r="AQ284" i="11"/>
  <c r="BA284" i="11"/>
  <c r="AC284" i="11"/>
  <c r="BC284" i="11"/>
  <c r="AS284" i="11"/>
  <c r="W284" i="11"/>
  <c r="H41" i="7"/>
  <c r="J36" i="7"/>
  <c r="J94" i="7"/>
  <c r="J253" i="7"/>
  <c r="H57" i="7"/>
  <c r="H264" i="7"/>
  <c r="J470" i="22"/>
  <c r="H110" i="7"/>
  <c r="H68" i="7"/>
  <c r="J257" i="7"/>
  <c r="H80" i="7"/>
  <c r="H81" i="7"/>
  <c r="J224" i="7"/>
  <c r="J254" i="7"/>
  <c r="J40" i="7"/>
  <c r="J255" i="7"/>
  <c r="H111" i="7"/>
  <c r="H235" i="7"/>
  <c r="H58" i="7"/>
  <c r="H79" i="7"/>
  <c r="H83" i="7"/>
  <c r="H234" i="7"/>
  <c r="H224" i="7"/>
  <c r="H240" i="7"/>
  <c r="H60" i="7"/>
  <c r="H232" i="7"/>
  <c r="J495" i="7"/>
  <c r="G110" i="19" s="1"/>
  <c r="H241" i="7"/>
  <c r="H238" i="7"/>
  <c r="H55" i="7"/>
  <c r="H233" i="7"/>
  <c r="H90" i="7"/>
  <c r="H109" i="7"/>
  <c r="H43" i="7"/>
  <c r="H15" i="7"/>
  <c r="H87" i="22"/>
  <c r="H77" i="22"/>
  <c r="H456" i="7"/>
  <c r="J23" i="22"/>
  <c r="I23" i="7"/>
  <c r="J23" i="7" s="1"/>
  <c r="H423" i="7"/>
  <c r="H347" i="7"/>
  <c r="H344" i="7"/>
  <c r="H23" i="7"/>
  <c r="H22" i="7"/>
  <c r="H21" i="7"/>
  <c r="H20" i="7"/>
  <c r="H19" i="7"/>
  <c r="H341" i="7"/>
  <c r="H337" i="7"/>
  <c r="I180" i="7"/>
  <c r="J180" i="7" s="1"/>
  <c r="J180" i="22"/>
  <c r="I460" i="7"/>
  <c r="J460" i="7" s="1"/>
  <c r="J460" i="22"/>
  <c r="J459" i="22" s="1"/>
  <c r="I449" i="7"/>
  <c r="J449" i="7" s="1"/>
  <c r="J449" i="22"/>
  <c r="I213" i="7"/>
  <c r="J213" i="7" s="1"/>
  <c r="J213" i="22"/>
  <c r="I203" i="7"/>
  <c r="J203" i="7" s="1"/>
  <c r="J203" i="22"/>
  <c r="I192" i="7"/>
  <c r="J192" i="7" s="1"/>
  <c r="J192" i="22"/>
  <c r="I176" i="7"/>
  <c r="J176" i="7" s="1"/>
  <c r="J176" i="22"/>
  <c r="I159" i="7"/>
  <c r="J159" i="7" s="1"/>
  <c r="J159" i="22"/>
  <c r="I149" i="7"/>
  <c r="J149" i="7" s="1"/>
  <c r="J149" i="22"/>
  <c r="I121" i="7"/>
  <c r="J121" i="7" s="1"/>
  <c r="J121" i="22"/>
  <c r="H333" i="22"/>
  <c r="H158" i="22"/>
  <c r="I234" i="7"/>
  <c r="J234" i="7" s="1"/>
  <c r="J234" i="22"/>
  <c r="I232" i="7"/>
  <c r="J232" i="7" s="1"/>
  <c r="J232" i="22"/>
  <c r="I214" i="7"/>
  <c r="J214" i="7" s="1"/>
  <c r="J214" i="22"/>
  <c r="I205" i="7"/>
  <c r="J205" i="7" s="1"/>
  <c r="J205" i="22"/>
  <c r="I204" i="7"/>
  <c r="J204" i="7" s="1"/>
  <c r="J204" i="22"/>
  <c r="I194" i="7"/>
  <c r="J194" i="7" s="1"/>
  <c r="J194" i="22"/>
  <c r="I193" i="7"/>
  <c r="J193" i="7" s="1"/>
  <c r="J193" i="22"/>
  <c r="H49" i="22"/>
  <c r="H74" i="7"/>
  <c r="H65" i="22"/>
  <c r="H222" i="7"/>
  <c r="H178" i="7"/>
  <c r="H177" i="7"/>
  <c r="H166" i="7"/>
  <c r="H165" i="7"/>
  <c r="H164" i="7"/>
  <c r="H163" i="7"/>
  <c r="H162" i="7"/>
  <c r="H161" i="7"/>
  <c r="H160" i="7"/>
  <c r="H153" i="7"/>
  <c r="H152" i="7"/>
  <c r="H151" i="7"/>
  <c r="H150" i="7"/>
  <c r="H142" i="7"/>
  <c r="H141" i="7"/>
  <c r="H140" i="7"/>
  <c r="H125" i="7"/>
  <c r="H124" i="7"/>
  <c r="H123" i="7"/>
  <c r="H220" i="7"/>
  <c r="H219" i="7"/>
  <c r="H218" i="7"/>
  <c r="H217" i="7"/>
  <c r="H216" i="7"/>
  <c r="H215" i="7"/>
  <c r="H214" i="7"/>
  <c r="H206" i="7"/>
  <c r="H205" i="7"/>
  <c r="H204" i="7"/>
  <c r="H195" i="7"/>
  <c r="H194" i="7"/>
  <c r="H193" i="7"/>
  <c r="H180" i="7"/>
  <c r="J139" i="7"/>
  <c r="I222" i="7"/>
  <c r="J222" i="7" s="1"/>
  <c r="J222" i="22"/>
  <c r="I220" i="7"/>
  <c r="J220" i="7" s="1"/>
  <c r="J220" i="22"/>
  <c r="I219" i="7"/>
  <c r="J219" i="7" s="1"/>
  <c r="J219" i="22"/>
  <c r="I218" i="7"/>
  <c r="J218" i="7" s="1"/>
  <c r="J218" i="22"/>
  <c r="I217" i="7"/>
  <c r="J217" i="7" s="1"/>
  <c r="J217" i="22"/>
  <c r="I216" i="7"/>
  <c r="J216" i="7" s="1"/>
  <c r="J216" i="22"/>
  <c r="I215" i="7"/>
  <c r="J215" i="7" s="1"/>
  <c r="J215" i="22"/>
  <c r="I196" i="7"/>
  <c r="J196" i="7" s="1"/>
  <c r="J196" i="22"/>
  <c r="I195" i="7"/>
  <c r="J195" i="7" s="1"/>
  <c r="J195" i="22"/>
  <c r="I177" i="7"/>
  <c r="J177" i="7" s="1"/>
  <c r="J177" i="22"/>
  <c r="I166" i="7"/>
  <c r="J166" i="7" s="1"/>
  <c r="J166" i="22"/>
  <c r="I165" i="7"/>
  <c r="J165" i="7" s="1"/>
  <c r="J165" i="22"/>
  <c r="I164" i="7"/>
  <c r="J164" i="7" s="1"/>
  <c r="J164" i="22"/>
  <c r="I163" i="7"/>
  <c r="J163" i="7" s="1"/>
  <c r="J163" i="22"/>
  <c r="I162" i="7"/>
  <c r="J162" i="7" s="1"/>
  <c r="J162" i="22"/>
  <c r="I88" i="7"/>
  <c r="J88" i="7" s="1"/>
  <c r="J88" i="22"/>
  <c r="I78" i="7"/>
  <c r="J78" i="7" s="1"/>
  <c r="J78" i="22"/>
  <c r="H375" i="7"/>
  <c r="H365" i="7"/>
  <c r="H345" i="7"/>
  <c r="H340" i="7"/>
  <c r="H364" i="7"/>
  <c r="H422" i="7"/>
  <c r="H343" i="7"/>
  <c r="H339" i="7"/>
  <c r="H336" i="7"/>
  <c r="H18" i="7"/>
  <c r="I264" i="7"/>
  <c r="J264" i="7" s="1"/>
  <c r="J264" i="22"/>
  <c r="J249" i="22" s="1"/>
  <c r="J43" i="22"/>
  <c r="I43" i="7"/>
  <c r="J43" i="7" s="1"/>
  <c r="J42" i="22"/>
  <c r="I42" i="7"/>
  <c r="J42" i="7" s="1"/>
  <c r="I41" i="7"/>
  <c r="J41" i="7" s="1"/>
  <c r="J41" i="22"/>
  <c r="I19" i="7"/>
  <c r="J19" i="7" s="1"/>
  <c r="J19" i="22"/>
  <c r="I20" i="7"/>
  <c r="J20" i="7" s="1"/>
  <c r="J20" i="22"/>
  <c r="I21" i="7"/>
  <c r="J21" i="7" s="1"/>
  <c r="J21" i="22"/>
  <c r="I22" i="7"/>
  <c r="J22" i="7" s="1"/>
  <c r="J22" i="22"/>
  <c r="I18" i="7"/>
  <c r="J18" i="7" s="1"/>
  <c r="J18" i="22"/>
  <c r="I422" i="7"/>
  <c r="J422" i="7" s="1"/>
  <c r="J422" i="22"/>
  <c r="I375" i="7"/>
  <c r="J375" i="7" s="1"/>
  <c r="J375" i="22"/>
  <c r="J373" i="22" s="1"/>
  <c r="I368" i="7"/>
  <c r="J368" i="7" s="1"/>
  <c r="J368" i="22"/>
  <c r="I365" i="7"/>
  <c r="J365" i="7" s="1"/>
  <c r="J365" i="22"/>
  <c r="I364" i="7"/>
  <c r="J364" i="7" s="1"/>
  <c r="J364" i="22"/>
  <c r="I354" i="7"/>
  <c r="J354" i="7" s="1"/>
  <c r="J354" i="22"/>
  <c r="J353" i="22" s="1"/>
  <c r="I347" i="7"/>
  <c r="J347" i="7" s="1"/>
  <c r="J347" i="22"/>
  <c r="I346" i="7"/>
  <c r="J346" i="7" s="1"/>
  <c r="J346" i="22"/>
  <c r="I345" i="7"/>
  <c r="J345" i="7" s="1"/>
  <c r="J345" i="22"/>
  <c r="I344" i="7"/>
  <c r="J344" i="7" s="1"/>
  <c r="J344" i="22"/>
  <c r="I324" i="7"/>
  <c r="J324" i="7" s="1"/>
  <c r="J324" i="22"/>
  <c r="J323" i="22" s="1"/>
  <c r="J241" i="22"/>
  <c r="I241" i="7"/>
  <c r="J241" i="7" s="1"/>
  <c r="J240" i="22"/>
  <c r="I240" i="7"/>
  <c r="J240" i="7" s="1"/>
  <c r="I239" i="7"/>
  <c r="J239" i="7" s="1"/>
  <c r="J239" i="22"/>
  <c r="I238" i="7"/>
  <c r="J238" i="7" s="1"/>
  <c r="J238" i="22"/>
  <c r="I235" i="7"/>
  <c r="J235" i="7" s="1"/>
  <c r="J235" i="22"/>
  <c r="J161" i="22"/>
  <c r="I161" i="7"/>
  <c r="J161" i="7" s="1"/>
  <c r="I160" i="7"/>
  <c r="J160" i="7" s="1"/>
  <c r="J160" i="22"/>
  <c r="J153" i="22"/>
  <c r="I153" i="7"/>
  <c r="J153" i="7" s="1"/>
  <c r="J152" i="22"/>
  <c r="I152" i="7"/>
  <c r="J152" i="7" s="1"/>
  <c r="I151" i="7"/>
  <c r="J151" i="7" s="1"/>
  <c r="J151" i="22"/>
  <c r="I150" i="7"/>
  <c r="J150" i="7" s="1"/>
  <c r="J150" i="22"/>
  <c r="J125" i="22"/>
  <c r="I125" i="7"/>
  <c r="J125" i="7" s="1"/>
  <c r="I124" i="7"/>
  <c r="J124" i="7" s="1"/>
  <c r="J124" i="22"/>
  <c r="J123" i="22"/>
  <c r="I123" i="7"/>
  <c r="J123" i="7" s="1"/>
  <c r="I111" i="7"/>
  <c r="J111" i="7" s="1"/>
  <c r="J111" i="22"/>
  <c r="I110" i="7"/>
  <c r="J110" i="7" s="1"/>
  <c r="J110" i="22"/>
  <c r="I109" i="7"/>
  <c r="J109" i="7" s="1"/>
  <c r="J109" i="22"/>
  <c r="I108" i="7"/>
  <c r="J108" i="7" s="1"/>
  <c r="J108" i="22"/>
  <c r="J93" i="22"/>
  <c r="I93" i="7"/>
  <c r="J93" i="7" s="1"/>
  <c r="J91" i="22"/>
  <c r="I91" i="7"/>
  <c r="J91" i="7" s="1"/>
  <c r="I90" i="7"/>
  <c r="J90" i="7" s="1"/>
  <c r="J90" i="22"/>
  <c r="I89" i="7"/>
  <c r="J89" i="7" s="1"/>
  <c r="J89" i="22"/>
  <c r="I85" i="7"/>
  <c r="J85" i="7" s="1"/>
  <c r="J85" i="22"/>
  <c r="J84" i="22"/>
  <c r="I84" i="7"/>
  <c r="J84" i="7" s="1"/>
  <c r="I66" i="7"/>
  <c r="J66" i="7" s="1"/>
  <c r="J66" i="22"/>
  <c r="H196" i="7"/>
  <c r="H368" i="7"/>
  <c r="H346" i="7"/>
  <c r="H342" i="7"/>
  <c r="H338" i="7"/>
  <c r="H335" i="7"/>
  <c r="I60" i="7"/>
  <c r="J60" i="7" s="1"/>
  <c r="J60" i="22"/>
  <c r="I423" i="7"/>
  <c r="J423" i="7" s="1"/>
  <c r="J423" i="22"/>
  <c r="I343" i="7"/>
  <c r="J343" i="7" s="1"/>
  <c r="J343" i="22"/>
  <c r="I342" i="7"/>
  <c r="J342" i="7" s="1"/>
  <c r="J342" i="22"/>
  <c r="I341" i="7"/>
  <c r="J341" i="7" s="1"/>
  <c r="J341" i="22"/>
  <c r="I340" i="7"/>
  <c r="J340" i="7" s="1"/>
  <c r="J340" i="22"/>
  <c r="I339" i="7"/>
  <c r="J339" i="7" s="1"/>
  <c r="J339" i="22"/>
  <c r="I338" i="7"/>
  <c r="J338" i="7" s="1"/>
  <c r="J338" i="22"/>
  <c r="I337" i="7"/>
  <c r="J337" i="7" s="1"/>
  <c r="J337" i="22"/>
  <c r="I336" i="7"/>
  <c r="J336" i="7" s="1"/>
  <c r="J336" i="22"/>
  <c r="I335" i="7"/>
  <c r="J335" i="7" s="1"/>
  <c r="J335" i="22"/>
  <c r="I334" i="7"/>
  <c r="J334" i="7" s="1"/>
  <c r="J334" i="22"/>
  <c r="I233" i="7"/>
  <c r="J233" i="7" s="1"/>
  <c r="J233" i="22"/>
  <c r="I231" i="7"/>
  <c r="J231" i="7" s="1"/>
  <c r="J231" i="22"/>
  <c r="I83" i="7"/>
  <c r="J83" i="7" s="1"/>
  <c r="J83" i="22"/>
  <c r="J82" i="22"/>
  <c r="I82" i="7"/>
  <c r="J82" i="7" s="1"/>
  <c r="I81" i="7"/>
  <c r="J81" i="7" s="1"/>
  <c r="J81" i="22"/>
  <c r="I80" i="7"/>
  <c r="J80" i="7" s="1"/>
  <c r="J80" i="22"/>
  <c r="I79" i="7"/>
  <c r="J79" i="7" s="1"/>
  <c r="J79" i="22"/>
  <c r="I75" i="7"/>
  <c r="J75" i="7" s="1"/>
  <c r="J75" i="22"/>
  <c r="J74" i="22"/>
  <c r="I74" i="7"/>
  <c r="J74" i="7" s="1"/>
  <c r="J69" i="22"/>
  <c r="I69" i="7"/>
  <c r="J69" i="7" s="1"/>
  <c r="J68" i="22"/>
  <c r="I68" i="7"/>
  <c r="J68" i="7" s="1"/>
  <c r="I67" i="7"/>
  <c r="J67" i="7" s="1"/>
  <c r="J67" i="22"/>
  <c r="I59" i="7"/>
  <c r="J59" i="7" s="1"/>
  <c r="J59" i="22"/>
  <c r="I58" i="7"/>
  <c r="J58" i="7" s="1"/>
  <c r="J58" i="22"/>
  <c r="I57" i="7"/>
  <c r="J57" i="7" s="1"/>
  <c r="J57" i="22"/>
  <c r="I56" i="7"/>
  <c r="J56" i="7" s="1"/>
  <c r="J56" i="22"/>
  <c r="I55" i="7"/>
  <c r="J55" i="7" s="1"/>
  <c r="J55" i="22"/>
  <c r="J54" i="22"/>
  <c r="I54" i="7"/>
  <c r="J54" i="7" s="1"/>
  <c r="I53" i="7"/>
  <c r="J53" i="7" s="1"/>
  <c r="J53" i="22"/>
  <c r="I52" i="7"/>
  <c r="J52" i="7" s="1"/>
  <c r="J52" i="22"/>
  <c r="J15" i="22"/>
  <c r="H14" i="22"/>
  <c r="H451" i="22"/>
  <c r="H448" i="22" s="1"/>
  <c r="H361" i="22" s="1"/>
  <c r="H532" i="22" s="1"/>
  <c r="G451" i="7"/>
  <c r="H451" i="7" s="1"/>
  <c r="I451" i="22"/>
  <c r="J141" i="7"/>
  <c r="J523" i="7"/>
  <c r="D517" i="11" s="1"/>
  <c r="BS517" i="11" s="1"/>
  <c r="J522" i="7"/>
  <c r="D516" i="11" s="1"/>
  <c r="BS516" i="11" s="1"/>
  <c r="J521" i="7"/>
  <c r="D515" i="11" s="1"/>
  <c r="BS515" i="11" s="1"/>
  <c r="J520" i="7"/>
  <c r="D514" i="11" s="1"/>
  <c r="BS514" i="11" s="1"/>
  <c r="J519" i="7"/>
  <c r="D513" i="11" s="1"/>
  <c r="BS513" i="11" s="1"/>
  <c r="J518" i="7"/>
  <c r="D512" i="11" s="1"/>
  <c r="BS512" i="11" s="1"/>
  <c r="J517" i="7"/>
  <c r="D511" i="11" s="1"/>
  <c r="BS511" i="11" s="1"/>
  <c r="J516" i="7"/>
  <c r="D510" i="11" s="1"/>
  <c r="BS510" i="11" s="1"/>
  <c r="J508" i="7"/>
  <c r="J515" i="7"/>
  <c r="D509" i="11" s="1"/>
  <c r="BS509" i="11" s="1"/>
  <c r="J509" i="7"/>
  <c r="J122" i="7"/>
  <c r="H122" i="7"/>
  <c r="J524" i="7"/>
  <c r="D518" i="11" s="1"/>
  <c r="BS518" i="11" s="1"/>
  <c r="J456" i="7"/>
  <c r="J369" i="7"/>
  <c r="J221" i="7"/>
  <c r="J206" i="7"/>
  <c r="J178" i="7"/>
  <c r="J142" i="7"/>
  <c r="J140" i="7"/>
  <c r="J403" i="7"/>
  <c r="J366" i="7"/>
  <c r="J35" i="7"/>
  <c r="J34" i="7"/>
  <c r="J33" i="7"/>
  <c r="J32" i="7"/>
  <c r="J31" i="7"/>
  <c r="H367" i="7"/>
  <c r="J367" i="7"/>
  <c r="J491" i="7"/>
  <c r="J490" i="7"/>
  <c r="J489" i="7"/>
  <c r="J488" i="7"/>
  <c r="J487" i="7"/>
  <c r="J486" i="7"/>
  <c r="J485" i="7"/>
  <c r="J484" i="7"/>
  <c r="J483" i="7"/>
  <c r="J482" i="7"/>
  <c r="J473" i="7"/>
  <c r="J472" i="7"/>
  <c r="J463" i="7"/>
  <c r="J462" i="7"/>
  <c r="J461" i="7"/>
  <c r="J455" i="7"/>
  <c r="J450" i="7"/>
  <c r="J434" i="7"/>
  <c r="J425" i="7"/>
  <c r="J424" i="7"/>
  <c r="J384" i="7"/>
  <c r="J376" i="7"/>
  <c r="J370" i="7"/>
  <c r="J355" i="7"/>
  <c r="J325" i="7"/>
  <c r="J317" i="7"/>
  <c r="J316" i="7"/>
  <c r="J315" i="7"/>
  <c r="J308" i="7"/>
  <c r="J307" i="7"/>
  <c r="J306" i="7"/>
  <c r="J297" i="7"/>
  <c r="J296" i="7"/>
  <c r="J295" i="7"/>
  <c r="J294" i="7"/>
  <c r="J288" i="7"/>
  <c r="J287" i="7"/>
  <c r="J280" i="7"/>
  <c r="J279" i="7"/>
  <c r="J278" i="7"/>
  <c r="J277" i="7"/>
  <c r="J276" i="7"/>
  <c r="J275" i="7"/>
  <c r="J107" i="7"/>
  <c r="H107" i="7"/>
  <c r="J513" i="22"/>
  <c r="J506" i="22"/>
  <c r="J493" i="22"/>
  <c r="J534" i="22" s="1"/>
  <c r="J138" i="22"/>
  <c r="J480" i="22"/>
  <c r="J533" i="22" s="1"/>
  <c r="H203" i="7"/>
  <c r="H50" i="7"/>
  <c r="J50" i="7"/>
  <c r="J274" i="7"/>
  <c r="H274" i="7"/>
  <c r="J401" i="22"/>
  <c r="J382" i="22"/>
  <c r="J432" i="22"/>
  <c r="J453" i="22"/>
  <c r="J272" i="22"/>
  <c r="H88" i="7"/>
  <c r="H78" i="7"/>
  <c r="H231" i="7"/>
  <c r="H192" i="7"/>
  <c r="J394" i="7"/>
  <c r="H394" i="7"/>
  <c r="H334" i="7"/>
  <c r="J421" i="7"/>
  <c r="H421" i="7"/>
  <c r="H414" i="7"/>
  <c r="J414" i="7"/>
  <c r="J383" i="7"/>
  <c r="H383" i="7"/>
  <c r="J374" i="7"/>
  <c r="H374" i="7"/>
  <c r="J363" i="7"/>
  <c r="H363" i="7"/>
  <c r="H66" i="7"/>
  <c r="H449" i="7"/>
  <c r="J433" i="7"/>
  <c r="H433" i="7"/>
  <c r="J402" i="7"/>
  <c r="H402" i="7"/>
  <c r="H354" i="7"/>
  <c r="H324" i="7"/>
  <c r="H494" i="7"/>
  <c r="H121" i="7"/>
  <c r="H530" i="22"/>
  <c r="H30" i="7"/>
  <c r="H250" i="7"/>
  <c r="H139" i="7"/>
  <c r="H159" i="7"/>
  <c r="H213" i="7"/>
  <c r="H454" i="7"/>
  <c r="H471" i="7"/>
  <c r="J514" i="7"/>
  <c r="H481" i="7"/>
  <c r="H507" i="7"/>
  <c r="H149" i="7"/>
  <c r="H444" i="7"/>
  <c r="H176" i="7"/>
  <c r="H460" i="7"/>
  <c r="H459" i="7" s="1"/>
  <c r="BQ446" i="11"/>
  <c r="BQ307" i="11"/>
  <c r="BQ298" i="11"/>
  <c r="BQ41" i="11"/>
  <c r="BR267" i="11"/>
  <c r="BR280" i="11"/>
  <c r="BR287" i="11"/>
  <c r="BR298" i="11"/>
  <c r="BR299" i="11"/>
  <c r="BR307" i="11"/>
  <c r="BR308" i="11"/>
  <c r="BR446" i="11"/>
  <c r="BQ55" i="11"/>
  <c r="BQ56" i="11"/>
  <c r="BQ57" i="11"/>
  <c r="BQ58" i="11"/>
  <c r="C520" i="11"/>
  <c r="C519" i="11"/>
  <c r="C518" i="11"/>
  <c r="C517" i="11"/>
  <c r="C516" i="11"/>
  <c r="C515" i="11"/>
  <c r="C514" i="11"/>
  <c r="C513" i="11"/>
  <c r="C512" i="11"/>
  <c r="C511" i="11"/>
  <c r="C510" i="11"/>
  <c r="C509" i="11"/>
  <c r="C508" i="11"/>
  <c r="C506" i="11"/>
  <c r="C503" i="11"/>
  <c r="C502" i="11"/>
  <c r="C501" i="11"/>
  <c r="C499" i="11"/>
  <c r="C498" i="11"/>
  <c r="C497" i="11"/>
  <c r="C486" i="11"/>
  <c r="C485" i="11"/>
  <c r="C484" i="11"/>
  <c r="C483" i="11"/>
  <c r="C482" i="11"/>
  <c r="C481" i="11"/>
  <c r="C480" i="11"/>
  <c r="C479" i="11"/>
  <c r="C478" i="11"/>
  <c r="C477" i="11"/>
  <c r="C476" i="11"/>
  <c r="C475" i="11"/>
  <c r="C473" i="11"/>
  <c r="C472" i="11"/>
  <c r="C469" i="11"/>
  <c r="C468" i="11"/>
  <c r="C467" i="11"/>
  <c r="C466" i="11"/>
  <c r="C465" i="11"/>
  <c r="C463" i="11"/>
  <c r="C462" i="11"/>
  <c r="C461" i="11"/>
  <c r="C460" i="11"/>
  <c r="C459" i="11"/>
  <c r="C458" i="11"/>
  <c r="C457" i="11"/>
  <c r="C456" i="11"/>
  <c r="C455" i="11"/>
  <c r="C454" i="11"/>
  <c r="C452" i="11"/>
  <c r="C451" i="11"/>
  <c r="C450" i="11"/>
  <c r="C449" i="11"/>
  <c r="C448" i="11"/>
  <c r="C446" i="11"/>
  <c r="C445" i="11"/>
  <c r="C444" i="11"/>
  <c r="C443" i="11"/>
  <c r="C441" i="11"/>
  <c r="C438" i="11"/>
  <c r="C436" i="11"/>
  <c r="C435" i="11"/>
  <c r="C434" i="11"/>
  <c r="C433" i="11"/>
  <c r="C432" i="11"/>
  <c r="C431" i="11"/>
  <c r="C430" i="11"/>
  <c r="C429" i="11"/>
  <c r="C428" i="11"/>
  <c r="C427" i="11"/>
  <c r="C425" i="11"/>
  <c r="C424" i="11"/>
  <c r="C423" i="11"/>
  <c r="C421" i="11"/>
  <c r="C420" i="11"/>
  <c r="C419" i="11"/>
  <c r="C418" i="11"/>
  <c r="C417" i="11"/>
  <c r="C416" i="11"/>
  <c r="C415" i="11"/>
  <c r="C413" i="11"/>
  <c r="C412" i="11"/>
  <c r="C408" i="11"/>
  <c r="C406" i="11"/>
  <c r="C405" i="11"/>
  <c r="C404" i="11"/>
  <c r="C403" i="11"/>
  <c r="C402" i="11"/>
  <c r="C401" i="11"/>
  <c r="C400" i="11"/>
  <c r="C399" i="11"/>
  <c r="C398" i="11"/>
  <c r="C397" i="11"/>
  <c r="C396" i="11"/>
  <c r="C394" i="11"/>
  <c r="C393" i="11"/>
  <c r="C392" i="11"/>
  <c r="C391" i="11"/>
  <c r="C390" i="11"/>
  <c r="C389" i="11"/>
  <c r="C388" i="11"/>
  <c r="C386" i="11"/>
  <c r="C385" i="11"/>
  <c r="C384" i="11"/>
  <c r="C382" i="11"/>
  <c r="C381" i="11"/>
  <c r="C380" i="11"/>
  <c r="C379" i="11"/>
  <c r="C378" i="11"/>
  <c r="C377" i="11"/>
  <c r="C375" i="11"/>
  <c r="C374" i="11"/>
  <c r="C373" i="11"/>
  <c r="C370" i="11"/>
  <c r="C369" i="11"/>
  <c r="C368" i="11"/>
  <c r="C366" i="11"/>
  <c r="C365" i="11"/>
  <c r="C364" i="11"/>
  <c r="C363" i="11"/>
  <c r="C362" i="11"/>
  <c r="C361" i="11"/>
  <c r="C360" i="11"/>
  <c r="C359" i="11"/>
  <c r="C358" i="11"/>
  <c r="C357" i="11"/>
  <c r="C354" i="11"/>
  <c r="C353" i="11"/>
  <c r="C350" i="11"/>
  <c r="C349" i="11"/>
  <c r="C348" i="11"/>
  <c r="C346" i="11"/>
  <c r="C345" i="11"/>
  <c r="C344" i="11"/>
  <c r="C341" i="11"/>
  <c r="C340" i="11"/>
  <c r="C339" i="11"/>
  <c r="C338" i="11"/>
  <c r="C337" i="11"/>
  <c r="C336" i="11"/>
  <c r="C335" i="11"/>
  <c r="C334" i="11"/>
  <c r="C333" i="11"/>
  <c r="C332" i="11"/>
  <c r="C331" i="11"/>
  <c r="C330" i="11"/>
  <c r="C329" i="11"/>
  <c r="C328" i="11"/>
  <c r="C326" i="11"/>
  <c r="C325" i="11"/>
  <c r="C324" i="11"/>
  <c r="C321" i="11"/>
  <c r="C320" i="11"/>
  <c r="C319" i="11"/>
  <c r="C318" i="11"/>
  <c r="C316" i="11"/>
  <c r="C311" i="11"/>
  <c r="C310" i="11"/>
  <c r="C309" i="11"/>
  <c r="C307" i="11"/>
  <c r="C302" i="11"/>
  <c r="C301" i="11"/>
  <c r="C300" i="11"/>
  <c r="C298" i="11"/>
  <c r="C297" i="11"/>
  <c r="C296" i="11"/>
  <c r="C295" i="11"/>
  <c r="C293" i="11"/>
  <c r="C292" i="11"/>
  <c r="C291" i="11"/>
  <c r="C290" i="11"/>
  <c r="C289" i="11"/>
  <c r="C288" i="11"/>
  <c r="C283" i="11"/>
  <c r="C282" i="11"/>
  <c r="C281" i="11"/>
  <c r="C279" i="11"/>
  <c r="C275" i="11"/>
  <c r="C274" i="11"/>
  <c r="C273" i="11"/>
  <c r="C272" i="11"/>
  <c r="C271" i="11"/>
  <c r="C270" i="11"/>
  <c r="C269" i="11"/>
  <c r="C268" i="11"/>
  <c r="C265" i="11"/>
  <c r="C260" i="11"/>
  <c r="C259" i="11"/>
  <c r="C258" i="11"/>
  <c r="C257" i="11"/>
  <c r="C256" i="11"/>
  <c r="C255" i="11"/>
  <c r="C254" i="11"/>
  <c r="C253" i="11"/>
  <c r="C252" i="11"/>
  <c r="C251" i="11"/>
  <c r="C250" i="11"/>
  <c r="C249" i="11"/>
  <c r="C248" i="11"/>
  <c r="C247" i="11"/>
  <c r="C246" i="11"/>
  <c r="C245" i="11"/>
  <c r="C244" i="11"/>
  <c r="C242" i="11"/>
  <c r="C241" i="11"/>
  <c r="C240" i="11"/>
  <c r="C239" i="11"/>
  <c r="C238" i="11"/>
  <c r="C237" i="11"/>
  <c r="C236" i="11"/>
  <c r="C235" i="11"/>
  <c r="C234" i="11"/>
  <c r="C233" i="11"/>
  <c r="C232" i="11"/>
  <c r="C231" i="11"/>
  <c r="C230" i="11"/>
  <c r="C229" i="11"/>
  <c r="C228" i="11"/>
  <c r="C227" i="11"/>
  <c r="C226" i="11"/>
  <c r="C225" i="11"/>
  <c r="C223" i="11"/>
  <c r="C219" i="11"/>
  <c r="C218" i="11"/>
  <c r="C217" i="11"/>
  <c r="C216" i="11"/>
  <c r="C215" i="11"/>
  <c r="C214" i="11"/>
  <c r="C213" i="11"/>
  <c r="C212" i="11"/>
  <c r="C211" i="11"/>
  <c r="C210" i="11"/>
  <c r="C209" i="11"/>
  <c r="C208" i="11"/>
  <c r="C207" i="11"/>
  <c r="C205" i="11"/>
  <c r="C204" i="11"/>
  <c r="C200" i="11"/>
  <c r="C199" i="11"/>
  <c r="C198" i="11"/>
  <c r="C197" i="11"/>
  <c r="C195" i="11"/>
  <c r="C190" i="11"/>
  <c r="C189" i="11"/>
  <c r="C188" i="11"/>
  <c r="C187" i="11"/>
  <c r="C186" i="11"/>
  <c r="C184" i="11"/>
  <c r="C183" i="11"/>
  <c r="C182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1" i="11"/>
  <c r="C150" i="11"/>
  <c r="C149" i="11"/>
  <c r="C147" i="11"/>
  <c r="C146" i="11"/>
  <c r="C145" i="11"/>
  <c r="C144" i="11"/>
  <c r="C143" i="11"/>
  <c r="C141" i="11"/>
  <c r="C140" i="11"/>
  <c r="C139" i="11"/>
  <c r="C138" i="11"/>
  <c r="C137" i="11"/>
  <c r="C136" i="11"/>
  <c r="C135" i="11"/>
  <c r="C134" i="11"/>
  <c r="C133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0" i="11"/>
  <c r="C79" i="11"/>
  <c r="C78" i="11"/>
  <c r="C77" i="11"/>
  <c r="C76" i="11"/>
  <c r="C75" i="11"/>
  <c r="C74" i="11"/>
  <c r="C73" i="11"/>
  <c r="C72" i="11"/>
  <c r="C70" i="11"/>
  <c r="C69" i="11"/>
  <c r="C68" i="11"/>
  <c r="C67" i="11"/>
  <c r="C66" i="11"/>
  <c r="C65" i="11"/>
  <c r="C64" i="11"/>
  <c r="C63" i="11"/>
  <c r="C62" i="11"/>
  <c r="C61" i="11"/>
  <c r="C60" i="11"/>
  <c r="C58" i="11"/>
  <c r="C57" i="11"/>
  <c r="C56" i="11"/>
  <c r="C54" i="11"/>
  <c r="C53" i="11"/>
  <c r="C52" i="11"/>
  <c r="C51" i="11"/>
  <c r="C50" i="11"/>
  <c r="C49" i="11"/>
  <c r="C48" i="11"/>
  <c r="C47" i="11"/>
  <c r="C46" i="11"/>
  <c r="C45" i="11"/>
  <c r="C44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13" i="11"/>
  <c r="C14" i="11"/>
  <c r="C15" i="11"/>
  <c r="C16" i="11"/>
  <c r="C17" i="11"/>
  <c r="C18" i="11"/>
  <c r="C19" i="11"/>
  <c r="C20" i="11"/>
  <c r="C21" i="11"/>
  <c r="C22" i="11"/>
  <c r="C12" i="11"/>
  <c r="BQ514" i="11"/>
  <c r="BQ513" i="11"/>
  <c r="BQ512" i="11"/>
  <c r="BQ511" i="11"/>
  <c r="BQ510" i="11"/>
  <c r="BQ509" i="11"/>
  <c r="BQ518" i="11"/>
  <c r="BQ517" i="11"/>
  <c r="BQ516" i="11"/>
  <c r="BQ515" i="11"/>
  <c r="BQ520" i="11"/>
  <c r="BQ519" i="11"/>
  <c r="B15" i="21"/>
  <c r="B35" i="21"/>
  <c r="B34" i="21"/>
  <c r="B33" i="21"/>
  <c r="B32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9" i="21"/>
  <c r="B18" i="21"/>
  <c r="B17" i="21"/>
  <c r="B14" i="21"/>
  <c r="C299" i="11"/>
  <c r="C308" i="11"/>
  <c r="C287" i="11"/>
  <c r="C280" i="11"/>
  <c r="C267" i="11"/>
  <c r="C464" i="11"/>
  <c r="C453" i="11"/>
  <c r="C447" i="11"/>
  <c r="C442" i="11"/>
  <c r="C437" i="11"/>
  <c r="C426" i="11"/>
  <c r="C414" i="11"/>
  <c r="C407" i="11"/>
  <c r="C395" i="11"/>
  <c r="C387" i="11"/>
  <c r="C376" i="11"/>
  <c r="C367" i="11"/>
  <c r="C356" i="11"/>
  <c r="C347" i="11"/>
  <c r="C327" i="11"/>
  <c r="C317" i="11"/>
  <c r="C266" i="11"/>
  <c r="C243" i="11"/>
  <c r="C224" i="11"/>
  <c r="C206" i="11"/>
  <c r="C196" i="11"/>
  <c r="C185" i="11"/>
  <c r="C169" i="11"/>
  <c r="C152" i="11"/>
  <c r="C142" i="11"/>
  <c r="C132" i="11"/>
  <c r="C114" i="11"/>
  <c r="C100" i="11"/>
  <c r="C81" i="11"/>
  <c r="C71" i="11"/>
  <c r="C59" i="11"/>
  <c r="C43" i="11"/>
  <c r="C23" i="11"/>
  <c r="C11" i="11"/>
  <c r="C507" i="11"/>
  <c r="C500" i="11"/>
  <c r="C487" i="11"/>
  <c r="C474" i="11"/>
  <c r="C355" i="11"/>
  <c r="C10" i="11"/>
  <c r="C9" i="11"/>
  <c r="C8" i="11"/>
  <c r="C7" i="7"/>
  <c r="C6" i="7"/>
  <c r="E4" i="14" s="1"/>
  <c r="B4" i="21"/>
  <c r="K63" i="19"/>
  <c r="L63" i="19" s="1"/>
  <c r="K62" i="19"/>
  <c r="L62" i="19" s="1"/>
  <c r="K61" i="19"/>
  <c r="L61" i="19" s="1"/>
  <c r="K60" i="19"/>
  <c r="L60" i="19" s="1"/>
  <c r="K59" i="19"/>
  <c r="L59" i="19" s="1"/>
  <c r="H29" i="7" l="1"/>
  <c r="BR284" i="11"/>
  <c r="BR314" i="11"/>
  <c r="J106" i="22"/>
  <c r="J29" i="22"/>
  <c r="J459" i="7"/>
  <c r="J17" i="22"/>
  <c r="J16" i="22" s="1"/>
  <c r="J530" i="22" s="1"/>
  <c r="H17" i="7"/>
  <c r="J362" i="22"/>
  <c r="J148" i="22"/>
  <c r="J158" i="22"/>
  <c r="J65" i="22"/>
  <c r="J120" i="22"/>
  <c r="J87" i="22"/>
  <c r="J420" i="22"/>
  <c r="J333" i="22"/>
  <c r="J77" i="22"/>
  <c r="J49" i="22"/>
  <c r="J14" i="22"/>
  <c r="H2" i="22"/>
  <c r="J451" i="22"/>
  <c r="J448" i="22" s="1"/>
  <c r="I451" i="7"/>
  <c r="J451" i="7" s="1"/>
  <c r="B15" i="14"/>
  <c r="BO509" i="11"/>
  <c r="BM509" i="11"/>
  <c r="BK509" i="11"/>
  <c r="BI509" i="11"/>
  <c r="BG509" i="11"/>
  <c r="BE509" i="11"/>
  <c r="BC509" i="11"/>
  <c r="BA509" i="11"/>
  <c r="AY509" i="11"/>
  <c r="AW509" i="11"/>
  <c r="AU509" i="11"/>
  <c r="AS509" i="11"/>
  <c r="AQ509" i="11"/>
  <c r="AO509" i="11"/>
  <c r="AM509" i="11"/>
  <c r="AK509" i="11"/>
  <c r="AI509" i="11"/>
  <c r="AG509" i="11"/>
  <c r="AE509" i="11"/>
  <c r="AC509" i="11"/>
  <c r="AA509" i="11"/>
  <c r="Y509" i="11"/>
  <c r="W509" i="11"/>
  <c r="U509" i="11"/>
  <c r="S509" i="11"/>
  <c r="Q509" i="11"/>
  <c r="O509" i="11"/>
  <c r="M509" i="11"/>
  <c r="K509" i="11"/>
  <c r="I509" i="11"/>
  <c r="G509" i="11"/>
  <c r="BO510" i="11"/>
  <c r="BM510" i="11"/>
  <c r="BK510" i="11"/>
  <c r="BI510" i="11"/>
  <c r="BG510" i="11"/>
  <c r="BE510" i="11"/>
  <c r="BC510" i="11"/>
  <c r="BA510" i="11"/>
  <c r="AY510" i="11"/>
  <c r="AW510" i="11"/>
  <c r="AU510" i="11"/>
  <c r="AS510" i="11"/>
  <c r="AQ510" i="11"/>
  <c r="AO510" i="11"/>
  <c r="AM510" i="11"/>
  <c r="AK510" i="11"/>
  <c r="AI510" i="11"/>
  <c r="AG510" i="11"/>
  <c r="AE510" i="11"/>
  <c r="AC510" i="11"/>
  <c r="AA510" i="11"/>
  <c r="Y510" i="11"/>
  <c r="W510" i="11"/>
  <c r="U510" i="11"/>
  <c r="S510" i="11"/>
  <c r="Q510" i="11"/>
  <c r="O510" i="11"/>
  <c r="M510" i="11"/>
  <c r="K510" i="11"/>
  <c r="I510" i="11"/>
  <c r="G510" i="11"/>
  <c r="BO511" i="11"/>
  <c r="BM511" i="11"/>
  <c r="BK511" i="11"/>
  <c r="BI511" i="11"/>
  <c r="BG511" i="11"/>
  <c r="BE511" i="11"/>
  <c r="BC511" i="11"/>
  <c r="BA511" i="11"/>
  <c r="AY511" i="11"/>
  <c r="AW511" i="11"/>
  <c r="AU511" i="11"/>
  <c r="AS511" i="11"/>
  <c r="AQ511" i="11"/>
  <c r="AO511" i="11"/>
  <c r="AM511" i="11"/>
  <c r="AK511" i="11"/>
  <c r="AI511" i="11"/>
  <c r="AG511" i="11"/>
  <c r="AE511" i="11"/>
  <c r="AC511" i="11"/>
  <c r="AA511" i="11"/>
  <c r="Y511" i="11"/>
  <c r="W511" i="11"/>
  <c r="U511" i="11"/>
  <c r="S511" i="11"/>
  <c r="Q511" i="11"/>
  <c r="O511" i="11"/>
  <c r="M511" i="11"/>
  <c r="K511" i="11"/>
  <c r="I511" i="11"/>
  <c r="G511" i="11"/>
  <c r="BO512" i="11"/>
  <c r="BM512" i="11"/>
  <c r="BK512" i="11"/>
  <c r="BI512" i="11"/>
  <c r="BG512" i="11"/>
  <c r="BE512" i="11"/>
  <c r="BC512" i="11"/>
  <c r="BA512" i="11"/>
  <c r="AY512" i="11"/>
  <c r="AW512" i="11"/>
  <c r="AU512" i="11"/>
  <c r="AS512" i="11"/>
  <c r="AQ512" i="11"/>
  <c r="AO512" i="11"/>
  <c r="AM512" i="11"/>
  <c r="AK512" i="11"/>
  <c r="AI512" i="11"/>
  <c r="AG512" i="11"/>
  <c r="AE512" i="11"/>
  <c r="AC512" i="11"/>
  <c r="AA512" i="11"/>
  <c r="Y512" i="11"/>
  <c r="W512" i="11"/>
  <c r="U512" i="11"/>
  <c r="S512" i="11"/>
  <c r="Q512" i="11"/>
  <c r="O512" i="11"/>
  <c r="M512" i="11"/>
  <c r="K512" i="11"/>
  <c r="I512" i="11"/>
  <c r="G512" i="11"/>
  <c r="BO513" i="11"/>
  <c r="BM513" i="11"/>
  <c r="BK513" i="11"/>
  <c r="BI513" i="11"/>
  <c r="BG513" i="11"/>
  <c r="BE513" i="11"/>
  <c r="BC513" i="11"/>
  <c r="BA513" i="11"/>
  <c r="AY513" i="11"/>
  <c r="AW513" i="11"/>
  <c r="AU513" i="11"/>
  <c r="AS513" i="11"/>
  <c r="AQ513" i="11"/>
  <c r="AO513" i="11"/>
  <c r="AM513" i="11"/>
  <c r="AK513" i="11"/>
  <c r="AI513" i="11"/>
  <c r="AG513" i="11"/>
  <c r="AE513" i="11"/>
  <c r="AC513" i="11"/>
  <c r="AA513" i="11"/>
  <c r="Y513" i="11"/>
  <c r="W513" i="11"/>
  <c r="U513" i="11"/>
  <c r="S513" i="11"/>
  <c r="Q513" i="11"/>
  <c r="O513" i="11"/>
  <c r="M513" i="11"/>
  <c r="K513" i="11"/>
  <c r="I513" i="11"/>
  <c r="G513" i="11"/>
  <c r="BO514" i="11"/>
  <c r="BM514" i="11"/>
  <c r="BK514" i="11"/>
  <c r="BI514" i="11"/>
  <c r="BG514" i="11"/>
  <c r="BE514" i="11"/>
  <c r="BC514" i="11"/>
  <c r="BA514" i="11"/>
  <c r="AY514" i="11"/>
  <c r="AW514" i="11"/>
  <c r="AU514" i="11"/>
  <c r="AS514" i="11"/>
  <c r="AQ514" i="11"/>
  <c r="AO514" i="11"/>
  <c r="AM514" i="11"/>
  <c r="AK514" i="11"/>
  <c r="AI514" i="11"/>
  <c r="AG514" i="11"/>
  <c r="AE514" i="11"/>
  <c r="AC514" i="11"/>
  <c r="AA514" i="11"/>
  <c r="Y514" i="11"/>
  <c r="W514" i="11"/>
  <c r="U514" i="11"/>
  <c r="S514" i="11"/>
  <c r="Q514" i="11"/>
  <c r="O514" i="11"/>
  <c r="M514" i="11"/>
  <c r="K514" i="11"/>
  <c r="I514" i="11"/>
  <c r="G514" i="11"/>
  <c r="BO515" i="11"/>
  <c r="BM515" i="11"/>
  <c r="BK515" i="11"/>
  <c r="BI515" i="11"/>
  <c r="BG515" i="11"/>
  <c r="BE515" i="11"/>
  <c r="BC515" i="11"/>
  <c r="BA515" i="11"/>
  <c r="AY515" i="11"/>
  <c r="AW515" i="11"/>
  <c r="AU515" i="11"/>
  <c r="AS515" i="11"/>
  <c r="AQ515" i="11"/>
  <c r="AO515" i="11"/>
  <c r="AM515" i="11"/>
  <c r="AK515" i="11"/>
  <c r="AI515" i="11"/>
  <c r="AG515" i="11"/>
  <c r="AE515" i="11"/>
  <c r="AC515" i="11"/>
  <c r="AA515" i="11"/>
  <c r="Y515" i="11"/>
  <c r="W515" i="11"/>
  <c r="U515" i="11"/>
  <c r="S515" i="11"/>
  <c r="Q515" i="11"/>
  <c r="O515" i="11"/>
  <c r="M515" i="11"/>
  <c r="K515" i="11"/>
  <c r="I515" i="11"/>
  <c r="G515" i="11"/>
  <c r="BO516" i="11"/>
  <c r="BM516" i="11"/>
  <c r="BK516" i="11"/>
  <c r="BI516" i="11"/>
  <c r="BG516" i="11"/>
  <c r="BE516" i="11"/>
  <c r="BC516" i="11"/>
  <c r="BA516" i="11"/>
  <c r="AY516" i="11"/>
  <c r="AW516" i="11"/>
  <c r="AU516" i="11"/>
  <c r="AS516" i="11"/>
  <c r="AQ516" i="11"/>
  <c r="AO516" i="11"/>
  <c r="AM516" i="11"/>
  <c r="AK516" i="11"/>
  <c r="AI516" i="11"/>
  <c r="AG516" i="11"/>
  <c r="AE516" i="11"/>
  <c r="AC516" i="11"/>
  <c r="AA516" i="11"/>
  <c r="Y516" i="11"/>
  <c r="W516" i="11"/>
  <c r="U516" i="11"/>
  <c r="S516" i="11"/>
  <c r="Q516" i="11"/>
  <c r="O516" i="11"/>
  <c r="M516" i="11"/>
  <c r="K516" i="11"/>
  <c r="I516" i="11"/>
  <c r="G516" i="11"/>
  <c r="BO517" i="11"/>
  <c r="BM517" i="11"/>
  <c r="BK517" i="11"/>
  <c r="BI517" i="11"/>
  <c r="BG517" i="11"/>
  <c r="BE517" i="11"/>
  <c r="BC517" i="11"/>
  <c r="BA517" i="11"/>
  <c r="AY517" i="11"/>
  <c r="AW517" i="11"/>
  <c r="AU517" i="11"/>
  <c r="AS517" i="11"/>
  <c r="AQ517" i="11"/>
  <c r="AO517" i="11"/>
  <c r="AM517" i="11"/>
  <c r="AK517" i="11"/>
  <c r="AI517" i="11"/>
  <c r="AG517" i="11"/>
  <c r="AE517" i="11"/>
  <c r="AC517" i="11"/>
  <c r="AA517" i="11"/>
  <c r="Y517" i="11"/>
  <c r="W517" i="11"/>
  <c r="U517" i="11"/>
  <c r="S517" i="11"/>
  <c r="Q517" i="11"/>
  <c r="O517" i="11"/>
  <c r="M517" i="11"/>
  <c r="K517" i="11"/>
  <c r="I517" i="11"/>
  <c r="G517" i="11"/>
  <c r="BO518" i="11"/>
  <c r="BM518" i="11"/>
  <c r="BK518" i="11"/>
  <c r="BI518" i="11"/>
  <c r="BG518" i="11"/>
  <c r="BE518" i="11"/>
  <c r="BC518" i="11"/>
  <c r="BA518" i="11"/>
  <c r="AY518" i="11"/>
  <c r="AW518" i="11"/>
  <c r="AU518" i="11"/>
  <c r="AS518" i="11"/>
  <c r="AQ518" i="11"/>
  <c r="AO518" i="11"/>
  <c r="AM518" i="11"/>
  <c r="AK518" i="11"/>
  <c r="AI518" i="11"/>
  <c r="AG518" i="11"/>
  <c r="AE518" i="11"/>
  <c r="AC518" i="11"/>
  <c r="AA518" i="11"/>
  <c r="Y518" i="11"/>
  <c r="W518" i="11"/>
  <c r="U518" i="11"/>
  <c r="S518" i="11"/>
  <c r="Q518" i="11"/>
  <c r="O518" i="11"/>
  <c r="M518" i="11"/>
  <c r="K518" i="11"/>
  <c r="I518" i="11"/>
  <c r="G518" i="11"/>
  <c r="C4" i="11"/>
  <c r="BQ498" i="11"/>
  <c r="BQ497" i="11"/>
  <c r="BQ496" i="11"/>
  <c r="BQ485" i="11"/>
  <c r="BQ484" i="11"/>
  <c r="BQ462" i="11"/>
  <c r="BQ461" i="11"/>
  <c r="BQ432" i="11"/>
  <c r="BQ431" i="11"/>
  <c r="BQ430" i="11"/>
  <c r="BQ435" i="11"/>
  <c r="BQ434" i="11"/>
  <c r="BQ433" i="11"/>
  <c r="BQ423" i="11"/>
  <c r="BQ405" i="11"/>
  <c r="BQ404" i="11"/>
  <c r="BQ393" i="11"/>
  <c r="BQ392" i="11"/>
  <c r="BQ385" i="11"/>
  <c r="BQ384" i="11"/>
  <c r="BQ374" i="11"/>
  <c r="BQ373" i="11"/>
  <c r="BQ365" i="11"/>
  <c r="BQ364" i="11"/>
  <c r="BQ354" i="11"/>
  <c r="BQ353" i="11"/>
  <c r="BQ325" i="11"/>
  <c r="BQ324" i="11"/>
  <c r="BQ315" i="11"/>
  <c r="BQ313" i="11"/>
  <c r="BQ306" i="11"/>
  <c r="BQ305" i="11"/>
  <c r="BQ297" i="11"/>
  <c r="BQ296" i="11"/>
  <c r="BQ278" i="11"/>
  <c r="BQ277" i="11"/>
  <c r="BQ264" i="11"/>
  <c r="BQ263" i="11"/>
  <c r="BQ241" i="11"/>
  <c r="BQ240" i="11"/>
  <c r="BQ222" i="11"/>
  <c r="BQ221" i="11"/>
  <c r="BQ194" i="11"/>
  <c r="BQ193" i="11"/>
  <c r="BQ203" i="11"/>
  <c r="BQ205" i="11"/>
  <c r="BQ204" i="11"/>
  <c r="BQ183" i="11"/>
  <c r="BQ182" i="11"/>
  <c r="BQ167" i="11"/>
  <c r="BQ166" i="11"/>
  <c r="BQ150" i="11"/>
  <c r="BQ149" i="11"/>
  <c r="BQ140" i="11"/>
  <c r="BQ139" i="11"/>
  <c r="BQ130" i="11"/>
  <c r="BQ129" i="11"/>
  <c r="BQ112" i="11"/>
  <c r="BQ111" i="11"/>
  <c r="BQ70" i="11"/>
  <c r="BQ40" i="11"/>
  <c r="BQ39" i="11"/>
  <c r="H14" i="7"/>
  <c r="D498" i="11"/>
  <c r="BS498" i="11" s="1"/>
  <c r="D497" i="11"/>
  <c r="BS497" i="11" s="1"/>
  <c r="D496" i="11"/>
  <c r="BS496" i="11" s="1"/>
  <c r="D485" i="11"/>
  <c r="BS485" i="11" s="1"/>
  <c r="D484" i="11"/>
  <c r="BS484" i="11" s="1"/>
  <c r="D462" i="11"/>
  <c r="BS462" i="11" s="1"/>
  <c r="D461" i="11"/>
  <c r="BS461" i="11" s="1"/>
  <c r="D424" i="11"/>
  <c r="BS424" i="11" s="1"/>
  <c r="D412" i="11"/>
  <c r="BS412" i="11" s="1"/>
  <c r="D411" i="11"/>
  <c r="BS411" i="11" s="1"/>
  <c r="D405" i="11"/>
  <c r="BS405" i="11" s="1"/>
  <c r="D404" i="11"/>
  <c r="BS404" i="11" s="1"/>
  <c r="D394" i="11"/>
  <c r="BS394" i="11" s="1"/>
  <c r="D393" i="11"/>
  <c r="BS393" i="11" s="1"/>
  <c r="D392" i="11"/>
  <c r="BS392" i="11" s="1"/>
  <c r="D385" i="11"/>
  <c r="BS385" i="11" s="1"/>
  <c r="D384" i="11"/>
  <c r="BS384" i="11" s="1"/>
  <c r="D374" i="11"/>
  <c r="BS374" i="11" s="1"/>
  <c r="D373" i="11"/>
  <c r="BS373" i="11" s="1"/>
  <c r="D365" i="11"/>
  <c r="BS365" i="11" s="1"/>
  <c r="D364" i="11"/>
  <c r="BS364" i="11" s="1"/>
  <c r="D325" i="11"/>
  <c r="BS325" i="11" s="1"/>
  <c r="D324" i="11"/>
  <c r="BS324" i="11" s="1"/>
  <c r="D316" i="11"/>
  <c r="BS316" i="11" s="1"/>
  <c r="D315" i="11"/>
  <c r="BS315" i="11" s="1"/>
  <c r="D306" i="11"/>
  <c r="BS306" i="11" s="1"/>
  <c r="D305" i="11"/>
  <c r="BS305" i="11" s="1"/>
  <c r="D297" i="11"/>
  <c r="BS297" i="11" s="1"/>
  <c r="D296" i="11"/>
  <c r="BS296" i="11" s="1"/>
  <c r="D278" i="11"/>
  <c r="BS278" i="11" s="1"/>
  <c r="D277" i="11"/>
  <c r="BS277" i="11" s="1"/>
  <c r="D264" i="11"/>
  <c r="BS264" i="11" s="1"/>
  <c r="D263" i="11"/>
  <c r="BS263" i="11" s="1"/>
  <c r="D241" i="11"/>
  <c r="BS241" i="11" s="1"/>
  <c r="D240" i="11"/>
  <c r="BS240" i="11" s="1"/>
  <c r="D204" i="11"/>
  <c r="BS204" i="11" s="1"/>
  <c r="D183" i="11"/>
  <c r="BS183" i="11" s="1"/>
  <c r="D182" i="11"/>
  <c r="BS182" i="11" s="1"/>
  <c r="D167" i="11"/>
  <c r="BS167" i="11" s="1"/>
  <c r="D166" i="11"/>
  <c r="BS166" i="11" s="1"/>
  <c r="D150" i="11"/>
  <c r="BS150" i="11" s="1"/>
  <c r="D149" i="11"/>
  <c r="BS149" i="11" s="1"/>
  <c r="D140" i="11"/>
  <c r="BS140" i="11" s="1"/>
  <c r="D139" i="11"/>
  <c r="BS139" i="11" s="1"/>
  <c r="D130" i="11"/>
  <c r="BS130" i="11" s="1"/>
  <c r="D129" i="11"/>
  <c r="BS129" i="11" s="1"/>
  <c r="D112" i="11"/>
  <c r="BS112" i="11" s="1"/>
  <c r="D111" i="11"/>
  <c r="BS111" i="11" s="1"/>
  <c r="D79" i="11"/>
  <c r="BS79" i="11" s="1"/>
  <c r="D78" i="11"/>
  <c r="BS78" i="11" s="1"/>
  <c r="D69" i="11"/>
  <c r="BS69" i="11" s="1"/>
  <c r="D68" i="11"/>
  <c r="BS68" i="11" s="1"/>
  <c r="D57" i="11"/>
  <c r="BS57" i="11" s="1"/>
  <c r="D56" i="11"/>
  <c r="BS56" i="11" s="1"/>
  <c r="D39" i="11"/>
  <c r="BS39" i="11" s="1"/>
  <c r="D38" i="11"/>
  <c r="BS38" i="11" s="1"/>
  <c r="D353" i="11"/>
  <c r="BS353" i="11" s="1"/>
  <c r="D352" i="11"/>
  <c r="BS352" i="11" s="1"/>
  <c r="D351" i="11"/>
  <c r="BS351" i="11" s="1"/>
  <c r="D350" i="11"/>
  <c r="BS350" i="11" s="1"/>
  <c r="D349" i="11"/>
  <c r="BS349" i="11" s="1"/>
  <c r="D348" i="11"/>
  <c r="BS348" i="11" s="1"/>
  <c r="H16" i="7" l="1"/>
  <c r="H530" i="7" s="1"/>
  <c r="AE38" i="11"/>
  <c r="AE39" i="11"/>
  <c r="J361" i="22"/>
  <c r="J532" i="22" s="1"/>
  <c r="BQ87" i="11"/>
  <c r="AM79" i="11"/>
  <c r="AQ68" i="11"/>
  <c r="AQ69" i="11"/>
  <c r="AO68" i="11"/>
  <c r="AO69" i="11"/>
  <c r="AM68" i="11"/>
  <c r="AM69" i="11"/>
  <c r="AK68" i="11"/>
  <c r="AK69" i="11"/>
  <c r="AI68" i="11"/>
  <c r="AI69" i="11"/>
  <c r="AG68" i="11"/>
  <c r="AG69" i="11"/>
  <c r="AE68" i="11"/>
  <c r="AE69" i="11"/>
  <c r="AC68" i="11"/>
  <c r="AC69" i="11"/>
  <c r="AA68" i="11"/>
  <c r="AA69" i="11"/>
  <c r="BR513" i="11"/>
  <c r="BR518" i="11"/>
  <c r="BR511" i="11"/>
  <c r="BR516" i="11"/>
  <c r="BR509" i="11"/>
  <c r="BR514" i="11"/>
  <c r="BR512" i="11"/>
  <c r="BR517" i="11"/>
  <c r="BR510" i="11"/>
  <c r="BR515" i="11"/>
  <c r="BG353" i="11"/>
  <c r="BO39" i="11"/>
  <c r="BK56" i="11"/>
  <c r="BO57" i="11"/>
  <c r="BG68" i="11"/>
  <c r="BG69" i="11"/>
  <c r="BK78" i="11"/>
  <c r="BK79" i="11"/>
  <c r="BG111" i="11"/>
  <c r="BG112" i="11"/>
  <c r="BG129" i="11"/>
  <c r="BG130" i="11"/>
  <c r="BG139" i="11"/>
  <c r="BG140" i="11"/>
  <c r="BG149" i="11"/>
  <c r="BG150" i="11"/>
  <c r="BG166" i="11"/>
  <c r="BG167" i="11"/>
  <c r="BE182" i="11"/>
  <c r="BE183" i="11"/>
  <c r="BG204" i="11"/>
  <c r="BG240" i="11"/>
  <c r="BG241" i="11"/>
  <c r="BG263" i="11"/>
  <c r="BG264" i="11"/>
  <c r="BG277" i="11"/>
  <c r="BG278" i="11"/>
  <c r="BG296" i="11"/>
  <c r="BG297" i="11"/>
  <c r="BG305" i="11"/>
  <c r="BG306" i="11"/>
  <c r="BG315" i="11"/>
  <c r="BG324" i="11"/>
  <c r="BG325" i="11"/>
  <c r="BG364" i="11"/>
  <c r="BG365" i="11"/>
  <c r="BG373" i="11"/>
  <c r="BG374" i="11"/>
  <c r="BG384" i="11"/>
  <c r="BG385" i="11"/>
  <c r="BG392" i="11"/>
  <c r="BG393" i="11"/>
  <c r="BG404" i="11"/>
  <c r="BG405" i="11"/>
  <c r="BG461" i="11"/>
  <c r="BG462" i="11"/>
  <c r="BG484" i="11"/>
  <c r="BG485" i="11"/>
  <c r="BG496" i="11"/>
  <c r="BG497" i="11"/>
  <c r="BG498" i="11"/>
  <c r="H353" i="7"/>
  <c r="M496" i="11"/>
  <c r="Y496" i="11"/>
  <c r="M497" i="11"/>
  <c r="Y497" i="11"/>
  <c r="AK497" i="11"/>
  <c r="AW497" i="11"/>
  <c r="BI497" i="11"/>
  <c r="M498" i="11"/>
  <c r="Y498" i="11"/>
  <c r="AK498" i="11"/>
  <c r="AW498" i="11"/>
  <c r="BI498" i="11"/>
  <c r="O497" i="11"/>
  <c r="AA497" i="11"/>
  <c r="AM497" i="11"/>
  <c r="AY497" i="11"/>
  <c r="BK497" i="11"/>
  <c r="O498" i="11"/>
  <c r="AA498" i="11"/>
  <c r="AM498" i="11"/>
  <c r="AY498" i="11"/>
  <c r="BK498" i="11"/>
  <c r="AK496" i="11"/>
  <c r="Q497" i="11"/>
  <c r="AC497" i="11"/>
  <c r="AO497" i="11"/>
  <c r="BA497" i="11"/>
  <c r="BM497" i="11"/>
  <c r="Q498" i="11"/>
  <c r="AC498" i="11"/>
  <c r="AO498" i="11"/>
  <c r="BA498" i="11"/>
  <c r="BM498" i="11"/>
  <c r="AW496" i="11"/>
  <c r="G497" i="11"/>
  <c r="S497" i="11"/>
  <c r="AE497" i="11"/>
  <c r="AQ497" i="11"/>
  <c r="BC497" i="11"/>
  <c r="BO497" i="11"/>
  <c r="G498" i="11"/>
  <c r="S498" i="11"/>
  <c r="AE498" i="11"/>
  <c r="AQ498" i="11"/>
  <c r="BC498" i="11"/>
  <c r="BO498" i="11"/>
  <c r="BI496" i="11"/>
  <c r="I497" i="11"/>
  <c r="U497" i="11"/>
  <c r="AG497" i="11"/>
  <c r="AS497" i="11"/>
  <c r="BE497" i="11"/>
  <c r="I498" i="11"/>
  <c r="U498" i="11"/>
  <c r="AG498" i="11"/>
  <c r="AS498" i="11"/>
  <c r="BE498" i="11"/>
  <c r="K497" i="11"/>
  <c r="W497" i="11"/>
  <c r="AI497" i="11"/>
  <c r="AU497" i="11"/>
  <c r="K498" i="11"/>
  <c r="W498" i="11"/>
  <c r="AI498" i="11"/>
  <c r="AU498" i="11"/>
  <c r="O496" i="11"/>
  <c r="AA496" i="11"/>
  <c r="AM496" i="11"/>
  <c r="AY496" i="11"/>
  <c r="BK496" i="11"/>
  <c r="Q496" i="11"/>
  <c r="AC496" i="11"/>
  <c r="AO496" i="11"/>
  <c r="BA496" i="11"/>
  <c r="BM496" i="11"/>
  <c r="G496" i="11"/>
  <c r="S496" i="11"/>
  <c r="AE496" i="11"/>
  <c r="AQ496" i="11"/>
  <c r="BC496" i="11"/>
  <c r="BO496" i="11"/>
  <c r="I496" i="11"/>
  <c r="U496" i="11"/>
  <c r="AG496" i="11"/>
  <c r="AS496" i="11"/>
  <c r="BE496" i="11"/>
  <c r="K496" i="11"/>
  <c r="W496" i="11"/>
  <c r="AI496" i="11"/>
  <c r="AU496" i="11"/>
  <c r="M484" i="11"/>
  <c r="Y484" i="11"/>
  <c r="AK484" i="11"/>
  <c r="M485" i="11"/>
  <c r="AW484" i="11"/>
  <c r="Y485" i="11"/>
  <c r="BI484" i="11"/>
  <c r="AK485" i="11"/>
  <c r="AW485" i="11"/>
  <c r="BI485" i="11"/>
  <c r="O484" i="11"/>
  <c r="AA484" i="11"/>
  <c r="AM484" i="11"/>
  <c r="AY484" i="11"/>
  <c r="BK484" i="11"/>
  <c r="O485" i="11"/>
  <c r="AA485" i="11"/>
  <c r="AM485" i="11"/>
  <c r="AY485" i="11"/>
  <c r="BK485" i="11"/>
  <c r="Q484" i="11"/>
  <c r="AC484" i="11"/>
  <c r="AO484" i="11"/>
  <c r="BA484" i="11"/>
  <c r="BM484" i="11"/>
  <c r="Q485" i="11"/>
  <c r="AC485" i="11"/>
  <c r="AO485" i="11"/>
  <c r="BA485" i="11"/>
  <c r="BM485" i="11"/>
  <c r="Y461" i="11"/>
  <c r="M462" i="11"/>
  <c r="G484" i="11"/>
  <c r="S484" i="11"/>
  <c r="AE484" i="11"/>
  <c r="AQ484" i="11"/>
  <c r="BC484" i="11"/>
  <c r="BO484" i="11"/>
  <c r="G485" i="11"/>
  <c r="S485" i="11"/>
  <c r="AE485" i="11"/>
  <c r="AQ485" i="11"/>
  <c r="BC485" i="11"/>
  <c r="BO485" i="11"/>
  <c r="AK461" i="11"/>
  <c r="Y462" i="11"/>
  <c r="I484" i="11"/>
  <c r="U484" i="11"/>
  <c r="AG484" i="11"/>
  <c r="AS484" i="11"/>
  <c r="BE484" i="11"/>
  <c r="I485" i="11"/>
  <c r="U485" i="11"/>
  <c r="AG485" i="11"/>
  <c r="AS485" i="11"/>
  <c r="BE485" i="11"/>
  <c r="AW461" i="11"/>
  <c r="K484" i="11"/>
  <c r="W484" i="11"/>
  <c r="AI484" i="11"/>
  <c r="AU484" i="11"/>
  <c r="K485" i="11"/>
  <c r="W485" i="11"/>
  <c r="AI485" i="11"/>
  <c r="AU485" i="11"/>
  <c r="BI461" i="11"/>
  <c r="AK462" i="11"/>
  <c r="AW462" i="11"/>
  <c r="M461" i="11"/>
  <c r="BI462" i="11"/>
  <c r="O461" i="11"/>
  <c r="AA461" i="11"/>
  <c r="AM461" i="11"/>
  <c r="AY461" i="11"/>
  <c r="BK461" i="11"/>
  <c r="O462" i="11"/>
  <c r="AA462" i="11"/>
  <c r="AM462" i="11"/>
  <c r="AY462" i="11"/>
  <c r="BK462" i="11"/>
  <c r="Q461" i="11"/>
  <c r="AC461" i="11"/>
  <c r="AO461" i="11"/>
  <c r="BA461" i="11"/>
  <c r="BM461" i="11"/>
  <c r="Q462" i="11"/>
  <c r="AC462" i="11"/>
  <c r="AO462" i="11"/>
  <c r="BA462" i="11"/>
  <c r="BM462" i="11"/>
  <c r="G461" i="11"/>
  <c r="S461" i="11"/>
  <c r="AE461" i="11"/>
  <c r="AQ461" i="11"/>
  <c r="BC461" i="11"/>
  <c r="BO461" i="11"/>
  <c r="G462" i="11"/>
  <c r="S462" i="11"/>
  <c r="AE462" i="11"/>
  <c r="AQ462" i="11"/>
  <c r="BC462" i="11"/>
  <c r="BO462" i="11"/>
  <c r="I461" i="11"/>
  <c r="U461" i="11"/>
  <c r="AG461" i="11"/>
  <c r="AS461" i="11"/>
  <c r="BE461" i="11"/>
  <c r="I462" i="11"/>
  <c r="U462" i="11"/>
  <c r="AG462" i="11"/>
  <c r="AS462" i="11"/>
  <c r="BE462" i="11"/>
  <c r="K461" i="11"/>
  <c r="W461" i="11"/>
  <c r="AI461" i="11"/>
  <c r="AU461" i="11"/>
  <c r="K462" i="11"/>
  <c r="W462" i="11"/>
  <c r="AI462" i="11"/>
  <c r="AU462" i="11"/>
  <c r="AK404" i="11"/>
  <c r="M405" i="11"/>
  <c r="AW404" i="11"/>
  <c r="Y405" i="11"/>
  <c r="BI404" i="11"/>
  <c r="AK405" i="11"/>
  <c r="AW405" i="11"/>
  <c r="M404" i="11"/>
  <c r="BI405" i="11"/>
  <c r="Y404" i="11"/>
  <c r="O404" i="11"/>
  <c r="AA404" i="11"/>
  <c r="AM404" i="11"/>
  <c r="AY404" i="11"/>
  <c r="BK404" i="11"/>
  <c r="O405" i="11"/>
  <c r="AA405" i="11"/>
  <c r="AM405" i="11"/>
  <c r="AY405" i="11"/>
  <c r="BK405" i="11"/>
  <c r="Q404" i="11"/>
  <c r="AC404" i="11"/>
  <c r="AO404" i="11"/>
  <c r="BA404" i="11"/>
  <c r="BM404" i="11"/>
  <c r="Q405" i="11"/>
  <c r="AC405" i="11"/>
  <c r="AO405" i="11"/>
  <c r="BA405" i="11"/>
  <c r="BM405" i="11"/>
  <c r="G404" i="11"/>
  <c r="S404" i="11"/>
  <c r="AE404" i="11"/>
  <c r="AQ404" i="11"/>
  <c r="BC404" i="11"/>
  <c r="BO404" i="11"/>
  <c r="G405" i="11"/>
  <c r="S405" i="11"/>
  <c r="AE405" i="11"/>
  <c r="AQ405" i="11"/>
  <c r="BC405" i="11"/>
  <c r="BO405" i="11"/>
  <c r="I404" i="11"/>
  <c r="U404" i="11"/>
  <c r="AG404" i="11"/>
  <c r="AS404" i="11"/>
  <c r="BE404" i="11"/>
  <c r="I405" i="11"/>
  <c r="U405" i="11"/>
  <c r="AG405" i="11"/>
  <c r="AS405" i="11"/>
  <c r="BE405" i="11"/>
  <c r="K404" i="11"/>
  <c r="W404" i="11"/>
  <c r="AI404" i="11"/>
  <c r="AU404" i="11"/>
  <c r="K405" i="11"/>
  <c r="W405" i="11"/>
  <c r="AI405" i="11"/>
  <c r="AU405" i="11"/>
  <c r="M392" i="11"/>
  <c r="Y392" i="11"/>
  <c r="AK392" i="11"/>
  <c r="AW392" i="11"/>
  <c r="BI392" i="11"/>
  <c r="M393" i="11"/>
  <c r="Y393" i="11"/>
  <c r="AK393" i="11"/>
  <c r="AW393" i="11"/>
  <c r="BI393" i="11"/>
  <c r="O392" i="11"/>
  <c r="AA392" i="11"/>
  <c r="AM392" i="11"/>
  <c r="AY392" i="11"/>
  <c r="BK392" i="11"/>
  <c r="O393" i="11"/>
  <c r="AA393" i="11"/>
  <c r="AM393" i="11"/>
  <c r="AY393" i="11"/>
  <c r="BK393" i="11"/>
  <c r="Q392" i="11"/>
  <c r="AC392" i="11"/>
  <c r="AO392" i="11"/>
  <c r="BA392" i="11"/>
  <c r="BM392" i="11"/>
  <c r="Q393" i="11"/>
  <c r="AC393" i="11"/>
  <c r="AO393" i="11"/>
  <c r="BA393" i="11"/>
  <c r="BM393" i="11"/>
  <c r="G392" i="11"/>
  <c r="S392" i="11"/>
  <c r="AE392" i="11"/>
  <c r="AQ392" i="11"/>
  <c r="BC392" i="11"/>
  <c r="BO392" i="11"/>
  <c r="G393" i="11"/>
  <c r="S393" i="11"/>
  <c r="AE393" i="11"/>
  <c r="AQ393" i="11"/>
  <c r="BC393" i="11"/>
  <c r="BO393" i="11"/>
  <c r="I392" i="11"/>
  <c r="U392" i="11"/>
  <c r="AG392" i="11"/>
  <c r="AS392" i="11"/>
  <c r="BE392" i="11"/>
  <c r="I393" i="11"/>
  <c r="U393" i="11"/>
  <c r="AG393" i="11"/>
  <c r="AS393" i="11"/>
  <c r="BE393" i="11"/>
  <c r="K392" i="11"/>
  <c r="W392" i="11"/>
  <c r="AI392" i="11"/>
  <c r="AU392" i="11"/>
  <c r="K393" i="11"/>
  <c r="W393" i="11"/>
  <c r="AI393" i="11"/>
  <c r="AU393" i="11"/>
  <c r="BI364" i="11"/>
  <c r="Q385" i="11"/>
  <c r="AC385" i="11"/>
  <c r="AO385" i="11"/>
  <c r="BA385" i="11"/>
  <c r="BM385" i="11"/>
  <c r="M384" i="11"/>
  <c r="Y384" i="11"/>
  <c r="AK384" i="11"/>
  <c r="AW384" i="11"/>
  <c r="BI384" i="11"/>
  <c r="M385" i="11"/>
  <c r="Y385" i="11"/>
  <c r="AK385" i="11"/>
  <c r="AW385" i="11"/>
  <c r="BI385" i="11"/>
  <c r="O384" i="11"/>
  <c r="AA384" i="11"/>
  <c r="AM384" i="11"/>
  <c r="AY384" i="11"/>
  <c r="BK384" i="11"/>
  <c r="O385" i="11"/>
  <c r="AA385" i="11"/>
  <c r="AM385" i="11"/>
  <c r="AY385" i="11"/>
  <c r="BK385" i="11"/>
  <c r="AC384" i="11"/>
  <c r="G384" i="11"/>
  <c r="S384" i="11"/>
  <c r="AE384" i="11"/>
  <c r="AQ384" i="11"/>
  <c r="BC384" i="11"/>
  <c r="BO384" i="11"/>
  <c r="G385" i="11"/>
  <c r="S385" i="11"/>
  <c r="AE385" i="11"/>
  <c r="AQ385" i="11"/>
  <c r="BC385" i="11"/>
  <c r="BO385" i="11"/>
  <c r="Q384" i="11"/>
  <c r="BA384" i="11"/>
  <c r="I384" i="11"/>
  <c r="U384" i="11"/>
  <c r="AG384" i="11"/>
  <c r="AS384" i="11"/>
  <c r="BE384" i="11"/>
  <c r="I385" i="11"/>
  <c r="U385" i="11"/>
  <c r="AG385" i="11"/>
  <c r="AS385" i="11"/>
  <c r="BE385" i="11"/>
  <c r="AO384" i="11"/>
  <c r="BM384" i="11"/>
  <c r="K384" i="11"/>
  <c r="W384" i="11"/>
  <c r="AI384" i="11"/>
  <c r="AU384" i="11"/>
  <c r="K385" i="11"/>
  <c r="W385" i="11"/>
  <c r="AI385" i="11"/>
  <c r="AU385" i="11"/>
  <c r="M373" i="11"/>
  <c r="Y373" i="11"/>
  <c r="AK373" i="11"/>
  <c r="M374" i="11"/>
  <c r="AW373" i="11"/>
  <c r="Y374" i="11"/>
  <c r="BI373" i="11"/>
  <c r="AK374" i="11"/>
  <c r="AW374" i="11"/>
  <c r="BI374" i="11"/>
  <c r="O373" i="11"/>
  <c r="AA373" i="11"/>
  <c r="AM373" i="11"/>
  <c r="AY373" i="11"/>
  <c r="BK373" i="11"/>
  <c r="O374" i="11"/>
  <c r="AA374" i="11"/>
  <c r="AM374" i="11"/>
  <c r="AY374" i="11"/>
  <c r="BK374" i="11"/>
  <c r="Q373" i="11"/>
  <c r="AC373" i="11"/>
  <c r="AO373" i="11"/>
  <c r="BA373" i="11"/>
  <c r="BM373" i="11"/>
  <c r="Q374" i="11"/>
  <c r="AC374" i="11"/>
  <c r="AO374" i="11"/>
  <c r="BA374" i="11"/>
  <c r="BM374" i="11"/>
  <c r="G373" i="11"/>
  <c r="S373" i="11"/>
  <c r="AE373" i="11"/>
  <c r="AQ373" i="11"/>
  <c r="BC373" i="11"/>
  <c r="BO373" i="11"/>
  <c r="G374" i="11"/>
  <c r="S374" i="11"/>
  <c r="AE374" i="11"/>
  <c r="AQ374" i="11"/>
  <c r="BC374" i="11"/>
  <c r="BO374" i="11"/>
  <c r="AK365" i="11"/>
  <c r="I373" i="11"/>
  <c r="U373" i="11"/>
  <c r="AG373" i="11"/>
  <c r="AS373" i="11"/>
  <c r="BE373" i="11"/>
  <c r="I374" i="11"/>
  <c r="U374" i="11"/>
  <c r="AG374" i="11"/>
  <c r="AS374" i="11"/>
  <c r="BE374" i="11"/>
  <c r="Y364" i="11"/>
  <c r="K373" i="11"/>
  <c r="W373" i="11"/>
  <c r="AI373" i="11"/>
  <c r="AU373" i="11"/>
  <c r="K374" i="11"/>
  <c r="W374" i="11"/>
  <c r="AI374" i="11"/>
  <c r="AU374" i="11"/>
  <c r="AK364" i="11"/>
  <c r="M365" i="11"/>
  <c r="AW364" i="11"/>
  <c r="Y365" i="11"/>
  <c r="AW365" i="11"/>
  <c r="M364" i="11"/>
  <c r="BI365" i="11"/>
  <c r="O364" i="11"/>
  <c r="AA364" i="11"/>
  <c r="AM364" i="11"/>
  <c r="AY364" i="11"/>
  <c r="BK364" i="11"/>
  <c r="O365" i="11"/>
  <c r="AA365" i="11"/>
  <c r="AM365" i="11"/>
  <c r="AY365" i="11"/>
  <c r="BK365" i="11"/>
  <c r="Q364" i="11"/>
  <c r="AC364" i="11"/>
  <c r="AO364" i="11"/>
  <c r="BA364" i="11"/>
  <c r="BM364" i="11"/>
  <c r="Q365" i="11"/>
  <c r="AC365" i="11"/>
  <c r="AO365" i="11"/>
  <c r="BA365" i="11"/>
  <c r="BM365" i="11"/>
  <c r="G364" i="11"/>
  <c r="S364" i="11"/>
  <c r="AE364" i="11"/>
  <c r="AQ364" i="11"/>
  <c r="BC364" i="11"/>
  <c r="BO364" i="11"/>
  <c r="G365" i="11"/>
  <c r="S365" i="11"/>
  <c r="AE365" i="11"/>
  <c r="AQ365" i="11"/>
  <c r="BC365" i="11"/>
  <c r="BO365" i="11"/>
  <c r="I364" i="11"/>
  <c r="U364" i="11"/>
  <c r="AG364" i="11"/>
  <c r="AS364" i="11"/>
  <c r="BE364" i="11"/>
  <c r="I365" i="11"/>
  <c r="U365" i="11"/>
  <c r="AG365" i="11"/>
  <c r="AS365" i="11"/>
  <c r="BE365" i="11"/>
  <c r="K364" i="11"/>
  <c r="W364" i="11"/>
  <c r="AI364" i="11"/>
  <c r="AU364" i="11"/>
  <c r="K365" i="11"/>
  <c r="W365" i="11"/>
  <c r="AI365" i="11"/>
  <c r="AU365" i="11"/>
  <c r="M353" i="11"/>
  <c r="Y353" i="11"/>
  <c r="AK353" i="11"/>
  <c r="AW353" i="11"/>
  <c r="BI353" i="11"/>
  <c r="O353" i="11"/>
  <c r="AA353" i="11"/>
  <c r="AM353" i="11"/>
  <c r="AY353" i="11"/>
  <c r="BK353" i="11"/>
  <c r="Q353" i="11"/>
  <c r="AC353" i="11"/>
  <c r="AO353" i="11"/>
  <c r="BA353" i="11"/>
  <c r="BM353" i="11"/>
  <c r="G353" i="11"/>
  <c r="S353" i="11"/>
  <c r="AE353" i="11"/>
  <c r="AQ353" i="11"/>
  <c r="BC353" i="11"/>
  <c r="BO353" i="11"/>
  <c r="I353" i="11"/>
  <c r="U353" i="11"/>
  <c r="AG353" i="11"/>
  <c r="AS353" i="11"/>
  <c r="BE353" i="11"/>
  <c r="K353" i="11"/>
  <c r="W353" i="11"/>
  <c r="AI353" i="11"/>
  <c r="AU353" i="11"/>
  <c r="M324" i="11"/>
  <c r="Y324" i="11"/>
  <c r="AK324" i="11"/>
  <c r="AW324" i="11"/>
  <c r="BI324" i="11"/>
  <c r="M325" i="11"/>
  <c r="Y325" i="11"/>
  <c r="AK325" i="11"/>
  <c r="AW325" i="11"/>
  <c r="BI325" i="11"/>
  <c r="O324" i="11"/>
  <c r="AA324" i="11"/>
  <c r="AM324" i="11"/>
  <c r="AY324" i="11"/>
  <c r="BK324" i="11"/>
  <c r="O325" i="11"/>
  <c r="AA325" i="11"/>
  <c r="AM325" i="11"/>
  <c r="AY325" i="11"/>
  <c r="BK325" i="11"/>
  <c r="Q324" i="11"/>
  <c r="AC324" i="11"/>
  <c r="AO324" i="11"/>
  <c r="BA324" i="11"/>
  <c r="BM324" i="11"/>
  <c r="Q325" i="11"/>
  <c r="AC325" i="11"/>
  <c r="AO325" i="11"/>
  <c r="BA325" i="11"/>
  <c r="BM325" i="11"/>
  <c r="G324" i="11"/>
  <c r="S324" i="11"/>
  <c r="AE324" i="11"/>
  <c r="AQ324" i="11"/>
  <c r="BC324" i="11"/>
  <c r="BO324" i="11"/>
  <c r="G325" i="11"/>
  <c r="S325" i="11"/>
  <c r="AE325" i="11"/>
  <c r="AQ325" i="11"/>
  <c r="BC325" i="11"/>
  <c r="BO325" i="11"/>
  <c r="I324" i="11"/>
  <c r="U324" i="11"/>
  <c r="AG324" i="11"/>
  <c r="AS324" i="11"/>
  <c r="BE324" i="11"/>
  <c r="I325" i="11"/>
  <c r="U325" i="11"/>
  <c r="AG325" i="11"/>
  <c r="AS325" i="11"/>
  <c r="BE325" i="11"/>
  <c r="K324" i="11"/>
  <c r="W324" i="11"/>
  <c r="AI324" i="11"/>
  <c r="AU324" i="11"/>
  <c r="K325" i="11"/>
  <c r="W325" i="11"/>
  <c r="AI325" i="11"/>
  <c r="AU325" i="11"/>
  <c r="AW315" i="11"/>
  <c r="M315" i="11"/>
  <c r="Y315" i="11"/>
  <c r="AK315" i="11"/>
  <c r="BI315" i="11"/>
  <c r="O315" i="11"/>
  <c r="AA315" i="11"/>
  <c r="AM315" i="11"/>
  <c r="AY315" i="11"/>
  <c r="BK315" i="11"/>
  <c r="Q315" i="11"/>
  <c r="AC315" i="11"/>
  <c r="AO315" i="11"/>
  <c r="BA315" i="11"/>
  <c r="BM315" i="11"/>
  <c r="G315" i="11"/>
  <c r="S315" i="11"/>
  <c r="AE315" i="11"/>
  <c r="AQ315" i="11"/>
  <c r="BC315" i="11"/>
  <c r="BO315" i="11"/>
  <c r="I315" i="11"/>
  <c r="U315" i="11"/>
  <c r="AG315" i="11"/>
  <c r="AS315" i="11"/>
  <c r="BE315" i="11"/>
  <c r="K315" i="11"/>
  <c r="W315" i="11"/>
  <c r="AI315" i="11"/>
  <c r="AU315" i="11"/>
  <c r="AO305" i="11"/>
  <c r="M305" i="11"/>
  <c r="AW305" i="11"/>
  <c r="AO306" i="11"/>
  <c r="Q305" i="11"/>
  <c r="BA305" i="11"/>
  <c r="M306" i="11"/>
  <c r="AW306" i="11"/>
  <c r="Y305" i="11"/>
  <c r="BI305" i="11"/>
  <c r="Q306" i="11"/>
  <c r="BA306" i="11"/>
  <c r="AC305" i="11"/>
  <c r="BM305" i="11"/>
  <c r="Y306" i="11"/>
  <c r="BI306" i="11"/>
  <c r="AK305" i="11"/>
  <c r="AC306" i="11"/>
  <c r="BM306" i="11"/>
  <c r="AK306" i="11"/>
  <c r="BC277" i="11"/>
  <c r="O305" i="11"/>
  <c r="AA305" i="11"/>
  <c r="AM305" i="11"/>
  <c r="AY305" i="11"/>
  <c r="BK305" i="11"/>
  <c r="O306" i="11"/>
  <c r="AA306" i="11"/>
  <c r="AM306" i="11"/>
  <c r="AY306" i="11"/>
  <c r="BK306" i="11"/>
  <c r="G305" i="11"/>
  <c r="S305" i="11"/>
  <c r="AE305" i="11"/>
  <c r="AQ305" i="11"/>
  <c r="BC305" i="11"/>
  <c r="BO305" i="11"/>
  <c r="G306" i="11"/>
  <c r="S306" i="11"/>
  <c r="AE306" i="11"/>
  <c r="AQ306" i="11"/>
  <c r="BC306" i="11"/>
  <c r="BO306" i="11"/>
  <c r="I305" i="11"/>
  <c r="U305" i="11"/>
  <c r="AG305" i="11"/>
  <c r="AS305" i="11"/>
  <c r="BE305" i="11"/>
  <c r="I306" i="11"/>
  <c r="U306" i="11"/>
  <c r="AG306" i="11"/>
  <c r="AS306" i="11"/>
  <c r="BE306" i="11"/>
  <c r="K305" i="11"/>
  <c r="W305" i="11"/>
  <c r="AI305" i="11"/>
  <c r="AU305" i="11"/>
  <c r="K306" i="11"/>
  <c r="W306" i="11"/>
  <c r="AI306" i="11"/>
  <c r="AU306" i="11"/>
  <c r="M296" i="11"/>
  <c r="Y296" i="11"/>
  <c r="AK296" i="11"/>
  <c r="M297" i="11"/>
  <c r="AW296" i="11"/>
  <c r="Y297" i="11"/>
  <c r="BI296" i="11"/>
  <c r="AK297" i="11"/>
  <c r="AW297" i="11"/>
  <c r="BI297" i="11"/>
  <c r="O296" i="11"/>
  <c r="AA296" i="11"/>
  <c r="AM296" i="11"/>
  <c r="AY296" i="11"/>
  <c r="BK296" i="11"/>
  <c r="O297" i="11"/>
  <c r="AA297" i="11"/>
  <c r="AM297" i="11"/>
  <c r="AY297" i="11"/>
  <c r="BK297" i="11"/>
  <c r="Q296" i="11"/>
  <c r="AC296" i="11"/>
  <c r="AO296" i="11"/>
  <c r="BA296" i="11"/>
  <c r="BM296" i="11"/>
  <c r="Q297" i="11"/>
  <c r="AC297" i="11"/>
  <c r="AO297" i="11"/>
  <c r="BA297" i="11"/>
  <c r="BM297" i="11"/>
  <c r="G296" i="11"/>
  <c r="S296" i="11"/>
  <c r="AE296" i="11"/>
  <c r="AQ296" i="11"/>
  <c r="BC296" i="11"/>
  <c r="BO296" i="11"/>
  <c r="G297" i="11"/>
  <c r="S297" i="11"/>
  <c r="AE297" i="11"/>
  <c r="AQ297" i="11"/>
  <c r="BC297" i="11"/>
  <c r="BO297" i="11"/>
  <c r="M278" i="11"/>
  <c r="I296" i="11"/>
  <c r="U296" i="11"/>
  <c r="AG296" i="11"/>
  <c r="AS296" i="11"/>
  <c r="BE296" i="11"/>
  <c r="I297" i="11"/>
  <c r="U297" i="11"/>
  <c r="AG297" i="11"/>
  <c r="AS297" i="11"/>
  <c r="BE297" i="11"/>
  <c r="S277" i="11"/>
  <c r="K296" i="11"/>
  <c r="W296" i="11"/>
  <c r="AI296" i="11"/>
  <c r="AU296" i="11"/>
  <c r="K297" i="11"/>
  <c r="W297" i="11"/>
  <c r="AI297" i="11"/>
  <c r="AU297" i="11"/>
  <c r="I278" i="11"/>
  <c r="S278" i="11"/>
  <c r="AK278" i="11"/>
  <c r="BC278" i="11"/>
  <c r="AK277" i="11"/>
  <c r="AO277" i="11"/>
  <c r="BE277" i="11"/>
  <c r="U278" i="11"/>
  <c r="AO278" i="11"/>
  <c r="BE278" i="11"/>
  <c r="U277" i="11"/>
  <c r="G277" i="11"/>
  <c r="Y277" i="11"/>
  <c r="AQ277" i="11"/>
  <c r="BI277" i="11"/>
  <c r="G278" i="11"/>
  <c r="Y278" i="11"/>
  <c r="AQ278" i="11"/>
  <c r="BI278" i="11"/>
  <c r="I277" i="11"/>
  <c r="AC277" i="11"/>
  <c r="AS277" i="11"/>
  <c r="BM277" i="11"/>
  <c r="AC278" i="11"/>
  <c r="AS278" i="11"/>
  <c r="BM278" i="11"/>
  <c r="AE277" i="11"/>
  <c r="AW277" i="11"/>
  <c r="AE278" i="11"/>
  <c r="AW278" i="11"/>
  <c r="BO278" i="11"/>
  <c r="M277" i="11"/>
  <c r="BO277" i="11"/>
  <c r="Q277" i="11"/>
  <c r="AG277" i="11"/>
  <c r="BA277" i="11"/>
  <c r="Q278" i="11"/>
  <c r="AG278" i="11"/>
  <c r="BA278" i="11"/>
  <c r="O277" i="11"/>
  <c r="AA277" i="11"/>
  <c r="AM277" i="11"/>
  <c r="AY277" i="11"/>
  <c r="BK277" i="11"/>
  <c r="O278" i="11"/>
  <c r="AA278" i="11"/>
  <c r="AM278" i="11"/>
  <c r="AY278" i="11"/>
  <c r="BK278" i="11"/>
  <c r="S264" i="11"/>
  <c r="AE263" i="11"/>
  <c r="BC264" i="11"/>
  <c r="BO263" i="11"/>
  <c r="K277" i="11"/>
  <c r="W277" i="11"/>
  <c r="AI277" i="11"/>
  <c r="AU277" i="11"/>
  <c r="K278" i="11"/>
  <c r="W278" i="11"/>
  <c r="AI278" i="11"/>
  <c r="AU278" i="11"/>
  <c r="G263" i="11"/>
  <c r="AQ263" i="11"/>
  <c r="Q263" i="11"/>
  <c r="BA263" i="11"/>
  <c r="S263" i="11"/>
  <c r="BC263" i="11"/>
  <c r="G264" i="11"/>
  <c r="AQ264" i="11"/>
  <c r="AC263" i="11"/>
  <c r="BM263" i="11"/>
  <c r="Q264" i="11"/>
  <c r="BA264" i="11"/>
  <c r="AO263" i="11"/>
  <c r="AC264" i="11"/>
  <c r="BM264" i="11"/>
  <c r="AE264" i="11"/>
  <c r="BO264" i="11"/>
  <c r="AO264" i="11"/>
  <c r="AE240" i="11"/>
  <c r="M263" i="11"/>
  <c r="Y263" i="11"/>
  <c r="AK263" i="11"/>
  <c r="AW263" i="11"/>
  <c r="BI263" i="11"/>
  <c r="M264" i="11"/>
  <c r="Y264" i="11"/>
  <c r="AK264" i="11"/>
  <c r="AW264" i="11"/>
  <c r="BI264" i="11"/>
  <c r="BC240" i="11"/>
  <c r="O263" i="11"/>
  <c r="AA263" i="11"/>
  <c r="AM263" i="11"/>
  <c r="AY263" i="11"/>
  <c r="BK263" i="11"/>
  <c r="O264" i="11"/>
  <c r="AA264" i="11"/>
  <c r="AM264" i="11"/>
  <c r="AY264" i="11"/>
  <c r="BK264" i="11"/>
  <c r="I263" i="11"/>
  <c r="U263" i="11"/>
  <c r="AG263" i="11"/>
  <c r="AS263" i="11"/>
  <c r="BE263" i="11"/>
  <c r="I264" i="11"/>
  <c r="U264" i="11"/>
  <c r="AG264" i="11"/>
  <c r="AS264" i="11"/>
  <c r="BE264" i="11"/>
  <c r="G240" i="11"/>
  <c r="K263" i="11"/>
  <c r="W263" i="11"/>
  <c r="AI263" i="11"/>
  <c r="AU263" i="11"/>
  <c r="K264" i="11"/>
  <c r="W264" i="11"/>
  <c r="AI264" i="11"/>
  <c r="AU264" i="11"/>
  <c r="AC241" i="11"/>
  <c r="BA241" i="11"/>
  <c r="M240" i="11"/>
  <c r="AK240" i="11"/>
  <c r="BI240" i="11"/>
  <c r="G241" i="11"/>
  <c r="AE241" i="11"/>
  <c r="BC241" i="11"/>
  <c r="Q240" i="11"/>
  <c r="AO240" i="11"/>
  <c r="BM240" i="11"/>
  <c r="M241" i="11"/>
  <c r="AK241" i="11"/>
  <c r="BI241" i="11"/>
  <c r="S240" i="11"/>
  <c r="AQ240" i="11"/>
  <c r="BO240" i="11"/>
  <c r="Q241" i="11"/>
  <c r="AO241" i="11"/>
  <c r="BM241" i="11"/>
  <c r="Y240" i="11"/>
  <c r="AW240" i="11"/>
  <c r="S241" i="11"/>
  <c r="AQ241" i="11"/>
  <c r="BO241" i="11"/>
  <c r="AC240" i="11"/>
  <c r="BA240" i="11"/>
  <c r="Y241" i="11"/>
  <c r="AW241" i="11"/>
  <c r="O240" i="11"/>
  <c r="AA240" i="11"/>
  <c r="AM240" i="11"/>
  <c r="AY240" i="11"/>
  <c r="BK240" i="11"/>
  <c r="O241" i="11"/>
  <c r="AA241" i="11"/>
  <c r="AM241" i="11"/>
  <c r="AY241" i="11"/>
  <c r="BK241" i="11"/>
  <c r="I240" i="11"/>
  <c r="U240" i="11"/>
  <c r="AG240" i="11"/>
  <c r="AS240" i="11"/>
  <c r="BE240" i="11"/>
  <c r="I241" i="11"/>
  <c r="U241" i="11"/>
  <c r="AG241" i="11"/>
  <c r="AS241" i="11"/>
  <c r="BE241" i="11"/>
  <c r="K240" i="11"/>
  <c r="W240" i="11"/>
  <c r="AI240" i="11"/>
  <c r="AU240" i="11"/>
  <c r="K241" i="11"/>
  <c r="W241" i="11"/>
  <c r="AI241" i="11"/>
  <c r="AU241" i="11"/>
  <c r="Y204" i="11"/>
  <c r="AK204" i="11"/>
  <c r="Q130" i="11"/>
  <c r="AW204" i="11"/>
  <c r="BI204" i="11"/>
  <c r="M204" i="11"/>
  <c r="O204" i="11"/>
  <c r="AA204" i="11"/>
  <c r="AM204" i="11"/>
  <c r="AY204" i="11"/>
  <c r="BK204" i="11"/>
  <c r="Q204" i="11"/>
  <c r="AC204" i="11"/>
  <c r="AO204" i="11"/>
  <c r="BA204" i="11"/>
  <c r="BM204" i="11"/>
  <c r="G204" i="11"/>
  <c r="S204" i="11"/>
  <c r="AE204" i="11"/>
  <c r="AQ204" i="11"/>
  <c r="BC204" i="11"/>
  <c r="BO204" i="11"/>
  <c r="I204" i="11"/>
  <c r="U204" i="11"/>
  <c r="AG204" i="11"/>
  <c r="AS204" i="11"/>
  <c r="BE204" i="11"/>
  <c r="K204" i="11"/>
  <c r="W204" i="11"/>
  <c r="AI204" i="11"/>
  <c r="AU204" i="11"/>
  <c r="W183" i="11"/>
  <c r="AO183" i="11"/>
  <c r="BG183" i="11"/>
  <c r="W182" i="11"/>
  <c r="AO182" i="11"/>
  <c r="BG182" i="11"/>
  <c r="G182" i="11"/>
  <c r="Y182" i="11"/>
  <c r="AQ182" i="11"/>
  <c r="BI182" i="11"/>
  <c r="G183" i="11"/>
  <c r="Y183" i="11"/>
  <c r="AQ183" i="11"/>
  <c r="BI183" i="11"/>
  <c r="K182" i="11"/>
  <c r="AC182" i="11"/>
  <c r="AU182" i="11"/>
  <c r="BM182" i="11"/>
  <c r="K183" i="11"/>
  <c r="AC183" i="11"/>
  <c r="AU183" i="11"/>
  <c r="BM183" i="11"/>
  <c r="S182" i="11"/>
  <c r="AK182" i="11"/>
  <c r="BC182" i="11"/>
  <c r="S183" i="11"/>
  <c r="M183" i="11"/>
  <c r="AK183" i="11"/>
  <c r="BC183" i="11"/>
  <c r="M182" i="11"/>
  <c r="AE182" i="11"/>
  <c r="AW182" i="11"/>
  <c r="BO182" i="11"/>
  <c r="AE183" i="11"/>
  <c r="AW183" i="11"/>
  <c r="BO183" i="11"/>
  <c r="Q182" i="11"/>
  <c r="AI182" i="11"/>
  <c r="BA182" i="11"/>
  <c r="Q183" i="11"/>
  <c r="AI183" i="11"/>
  <c r="BA183" i="11"/>
  <c r="O182" i="11"/>
  <c r="AA182" i="11"/>
  <c r="AM182" i="11"/>
  <c r="AY182" i="11"/>
  <c r="BK182" i="11"/>
  <c r="O183" i="11"/>
  <c r="AA183" i="11"/>
  <c r="AM183" i="11"/>
  <c r="AY183" i="11"/>
  <c r="BK183" i="11"/>
  <c r="AK129" i="11"/>
  <c r="S130" i="11"/>
  <c r="I182" i="11"/>
  <c r="U182" i="11"/>
  <c r="AG182" i="11"/>
  <c r="AS182" i="11"/>
  <c r="I183" i="11"/>
  <c r="U183" i="11"/>
  <c r="AG183" i="11"/>
  <c r="AS183" i="11"/>
  <c r="BI129" i="11"/>
  <c r="BI166" i="11"/>
  <c r="AK167" i="11"/>
  <c r="M166" i="11"/>
  <c r="BI167" i="11"/>
  <c r="Y166" i="11"/>
  <c r="AK166" i="11"/>
  <c r="M167" i="11"/>
  <c r="AW166" i="11"/>
  <c r="Y167" i="11"/>
  <c r="AW167" i="11"/>
  <c r="O166" i="11"/>
  <c r="AA166" i="11"/>
  <c r="AM166" i="11"/>
  <c r="AY166" i="11"/>
  <c r="BK166" i="11"/>
  <c r="O167" i="11"/>
  <c r="AA167" i="11"/>
  <c r="AM167" i="11"/>
  <c r="AY167" i="11"/>
  <c r="BK167" i="11"/>
  <c r="BA130" i="11"/>
  <c r="Q166" i="11"/>
  <c r="AC166" i="11"/>
  <c r="AO166" i="11"/>
  <c r="BA166" i="11"/>
  <c r="BM166" i="11"/>
  <c r="Q167" i="11"/>
  <c r="AC167" i="11"/>
  <c r="AO167" i="11"/>
  <c r="BA167" i="11"/>
  <c r="BM167" i="11"/>
  <c r="BI130" i="11"/>
  <c r="G166" i="11"/>
  <c r="S166" i="11"/>
  <c r="AE166" i="11"/>
  <c r="AQ166" i="11"/>
  <c r="BC166" i="11"/>
  <c r="BO166" i="11"/>
  <c r="G167" i="11"/>
  <c r="S167" i="11"/>
  <c r="AE167" i="11"/>
  <c r="AQ167" i="11"/>
  <c r="BC167" i="11"/>
  <c r="BO167" i="11"/>
  <c r="BM130" i="11"/>
  <c r="I166" i="11"/>
  <c r="U166" i="11"/>
  <c r="AG166" i="11"/>
  <c r="AS166" i="11"/>
  <c r="BE166" i="11"/>
  <c r="I167" i="11"/>
  <c r="U167" i="11"/>
  <c r="AG167" i="11"/>
  <c r="AS167" i="11"/>
  <c r="BE167" i="11"/>
  <c r="I130" i="11"/>
  <c r="K166" i="11"/>
  <c r="W166" i="11"/>
  <c r="AI166" i="11"/>
  <c r="AU166" i="11"/>
  <c r="K167" i="11"/>
  <c r="W167" i="11"/>
  <c r="AI167" i="11"/>
  <c r="AU167" i="11"/>
  <c r="AC150" i="11"/>
  <c r="BA150" i="11"/>
  <c r="I149" i="11"/>
  <c r="AG149" i="11"/>
  <c r="BE149" i="11"/>
  <c r="G150" i="11"/>
  <c r="AE150" i="11"/>
  <c r="BC150" i="11"/>
  <c r="AC149" i="11"/>
  <c r="BA149" i="11"/>
  <c r="G149" i="11"/>
  <c r="AE149" i="11"/>
  <c r="BC149" i="11"/>
  <c r="Q149" i="11"/>
  <c r="AO149" i="11"/>
  <c r="BM149" i="11"/>
  <c r="I150" i="11"/>
  <c r="AG150" i="11"/>
  <c r="BE150" i="11"/>
  <c r="S149" i="11"/>
  <c r="AQ149" i="11"/>
  <c r="BO149" i="11"/>
  <c r="Q150" i="11"/>
  <c r="AO150" i="11"/>
  <c r="BM150" i="11"/>
  <c r="U149" i="11"/>
  <c r="AS149" i="11"/>
  <c r="S150" i="11"/>
  <c r="AQ150" i="11"/>
  <c r="BO150" i="11"/>
  <c r="U150" i="11"/>
  <c r="AS150" i="11"/>
  <c r="AK130" i="11"/>
  <c r="M149" i="11"/>
  <c r="Y149" i="11"/>
  <c r="AK149" i="11"/>
  <c r="AW149" i="11"/>
  <c r="BI149" i="11"/>
  <c r="M150" i="11"/>
  <c r="Y150" i="11"/>
  <c r="AK150" i="11"/>
  <c r="AW150" i="11"/>
  <c r="BI150" i="11"/>
  <c r="AQ130" i="11"/>
  <c r="O149" i="11"/>
  <c r="AA149" i="11"/>
  <c r="AM149" i="11"/>
  <c r="AY149" i="11"/>
  <c r="BK149" i="11"/>
  <c r="O150" i="11"/>
  <c r="AA150" i="11"/>
  <c r="AM150" i="11"/>
  <c r="AY150" i="11"/>
  <c r="BK150" i="11"/>
  <c r="Q129" i="11"/>
  <c r="AE130" i="11"/>
  <c r="K149" i="11"/>
  <c r="W149" i="11"/>
  <c r="AI149" i="11"/>
  <c r="AU149" i="11"/>
  <c r="K150" i="11"/>
  <c r="W150" i="11"/>
  <c r="AI150" i="11"/>
  <c r="AU150" i="11"/>
  <c r="BA140" i="11"/>
  <c r="M139" i="11"/>
  <c r="AK139" i="11"/>
  <c r="BI139" i="11"/>
  <c r="G140" i="11"/>
  <c r="AE140" i="11"/>
  <c r="BC140" i="11"/>
  <c r="AC139" i="11"/>
  <c r="BA139" i="11"/>
  <c r="G139" i="11"/>
  <c r="AE139" i="11"/>
  <c r="BC139" i="11"/>
  <c r="AC140" i="11"/>
  <c r="Q139" i="11"/>
  <c r="AO139" i="11"/>
  <c r="BM139" i="11"/>
  <c r="M140" i="11"/>
  <c r="AK140" i="11"/>
  <c r="BI140" i="11"/>
  <c r="Y139" i="11"/>
  <c r="AW139" i="11"/>
  <c r="S140" i="11"/>
  <c r="AQ140" i="11"/>
  <c r="BO140" i="11"/>
  <c r="S139" i="11"/>
  <c r="AQ139" i="11"/>
  <c r="BO139" i="11"/>
  <c r="Q140" i="11"/>
  <c r="AO140" i="11"/>
  <c r="BM140" i="11"/>
  <c r="Y140" i="11"/>
  <c r="AW140" i="11"/>
  <c r="S129" i="11"/>
  <c r="AQ129" i="11"/>
  <c r="BM129" i="11"/>
  <c r="M130" i="11"/>
  <c r="AG130" i="11"/>
  <c r="BC130" i="11"/>
  <c r="O139" i="11"/>
  <c r="AA139" i="11"/>
  <c r="AM139" i="11"/>
  <c r="AY139" i="11"/>
  <c r="BK139" i="11"/>
  <c r="O140" i="11"/>
  <c r="AA140" i="11"/>
  <c r="AM140" i="11"/>
  <c r="AY140" i="11"/>
  <c r="BK140" i="11"/>
  <c r="Y129" i="11"/>
  <c r="AS129" i="11"/>
  <c r="S79" i="11"/>
  <c r="G129" i="11"/>
  <c r="AC129" i="11"/>
  <c r="AW129" i="11"/>
  <c r="AI79" i="11"/>
  <c r="I129" i="11"/>
  <c r="AE129" i="11"/>
  <c r="BA129" i="11"/>
  <c r="Y130" i="11"/>
  <c r="AS130" i="11"/>
  <c r="BO130" i="11"/>
  <c r="I139" i="11"/>
  <c r="U139" i="11"/>
  <c r="AG139" i="11"/>
  <c r="AS139" i="11"/>
  <c r="BE139" i="11"/>
  <c r="I140" i="11"/>
  <c r="U140" i="11"/>
  <c r="AG140" i="11"/>
  <c r="AS140" i="11"/>
  <c r="BE140" i="11"/>
  <c r="BC79" i="11"/>
  <c r="M129" i="11"/>
  <c r="AG129" i="11"/>
  <c r="BC129" i="11"/>
  <c r="G130" i="11"/>
  <c r="AC130" i="11"/>
  <c r="AW130" i="11"/>
  <c r="K139" i="11"/>
  <c r="W139" i="11"/>
  <c r="AI139" i="11"/>
  <c r="AU139" i="11"/>
  <c r="K140" i="11"/>
  <c r="W140" i="11"/>
  <c r="AI140" i="11"/>
  <c r="AU140" i="11"/>
  <c r="U129" i="11"/>
  <c r="AO129" i="11"/>
  <c r="BE129" i="11"/>
  <c r="U130" i="11"/>
  <c r="AO130" i="11"/>
  <c r="BE130" i="11"/>
  <c r="BO129" i="11"/>
  <c r="O129" i="11"/>
  <c r="AA129" i="11"/>
  <c r="AM129" i="11"/>
  <c r="AY129" i="11"/>
  <c r="BK129" i="11"/>
  <c r="O130" i="11"/>
  <c r="AA130" i="11"/>
  <c r="AM130" i="11"/>
  <c r="AY130" i="11"/>
  <c r="BK130" i="11"/>
  <c r="BC78" i="11"/>
  <c r="K129" i="11"/>
  <c r="W129" i="11"/>
  <c r="AI129" i="11"/>
  <c r="AU129" i="11"/>
  <c r="K130" i="11"/>
  <c r="W130" i="11"/>
  <c r="AI130" i="11"/>
  <c r="AU130" i="11"/>
  <c r="AQ111" i="11"/>
  <c r="U111" i="11"/>
  <c r="AS111" i="11"/>
  <c r="S112" i="11"/>
  <c r="AQ112" i="11"/>
  <c r="AC111" i="11"/>
  <c r="BA111" i="11"/>
  <c r="U112" i="11"/>
  <c r="AS112" i="11"/>
  <c r="S111" i="11"/>
  <c r="BO111" i="11"/>
  <c r="Q112" i="11"/>
  <c r="AO112" i="11"/>
  <c r="G111" i="11"/>
  <c r="AE111" i="11"/>
  <c r="BC111" i="11"/>
  <c r="I111" i="11"/>
  <c r="AG111" i="11"/>
  <c r="BE111" i="11"/>
  <c r="G112" i="11"/>
  <c r="AE112" i="11"/>
  <c r="BE112" i="11"/>
  <c r="AC112" i="11"/>
  <c r="BA112" i="11"/>
  <c r="Q111" i="11"/>
  <c r="AO111" i="11"/>
  <c r="BM111" i="11"/>
  <c r="I112" i="11"/>
  <c r="AG112" i="11"/>
  <c r="M111" i="11"/>
  <c r="Y111" i="11"/>
  <c r="AK111" i="11"/>
  <c r="AW111" i="11"/>
  <c r="BI111" i="11"/>
  <c r="M112" i="11"/>
  <c r="Y112" i="11"/>
  <c r="AK112" i="11"/>
  <c r="AW112" i="11"/>
  <c r="BI112" i="11"/>
  <c r="O111" i="11"/>
  <c r="AA111" i="11"/>
  <c r="AM111" i="11"/>
  <c r="AY111" i="11"/>
  <c r="BK111" i="11"/>
  <c r="O112" i="11"/>
  <c r="AA112" i="11"/>
  <c r="AM112" i="11"/>
  <c r="AY112" i="11"/>
  <c r="BK112" i="11"/>
  <c r="S78" i="11"/>
  <c r="BM112" i="11"/>
  <c r="BC112" i="11"/>
  <c r="BO112" i="11"/>
  <c r="K111" i="11"/>
  <c r="W111" i="11"/>
  <c r="AI111" i="11"/>
  <c r="AU111" i="11"/>
  <c r="K112" i="11"/>
  <c r="W112" i="11"/>
  <c r="AI112" i="11"/>
  <c r="AU112" i="11"/>
  <c r="U79" i="11"/>
  <c r="BE79" i="11"/>
  <c r="BE78" i="11"/>
  <c r="G78" i="11"/>
  <c r="BG78" i="11"/>
  <c r="G79" i="11"/>
  <c r="W79" i="11"/>
  <c r="BG79" i="11"/>
  <c r="I78" i="11"/>
  <c r="AS78" i="11"/>
  <c r="BM78" i="11"/>
  <c r="I79" i="11"/>
  <c r="AC79" i="11"/>
  <c r="AS79" i="11"/>
  <c r="BM79" i="11"/>
  <c r="K78" i="11"/>
  <c r="AU78" i="11"/>
  <c r="BO78" i="11"/>
  <c r="K79" i="11"/>
  <c r="AE79" i="11"/>
  <c r="AU79" i="11"/>
  <c r="BO79" i="11"/>
  <c r="Q78" i="11"/>
  <c r="BA78" i="11"/>
  <c r="Q79" i="11"/>
  <c r="AG79" i="11"/>
  <c r="BA79" i="11"/>
  <c r="M78" i="11"/>
  <c r="AW78" i="11"/>
  <c r="BI78" i="11"/>
  <c r="M79" i="11"/>
  <c r="Y79" i="11"/>
  <c r="AK79" i="11"/>
  <c r="AW79" i="11"/>
  <c r="BI79" i="11"/>
  <c r="O78" i="11"/>
  <c r="AY78" i="11"/>
  <c r="O79" i="11"/>
  <c r="AA79" i="11"/>
  <c r="AY79" i="11"/>
  <c r="BC68" i="11"/>
  <c r="BC69" i="11"/>
  <c r="S68" i="11"/>
  <c r="G69" i="11"/>
  <c r="BI69" i="11"/>
  <c r="S69" i="11"/>
  <c r="BE68" i="11"/>
  <c r="BE69" i="11"/>
  <c r="G68" i="11"/>
  <c r="BI68" i="11"/>
  <c r="I68" i="11"/>
  <c r="AS68" i="11"/>
  <c r="BM68" i="11"/>
  <c r="I69" i="11"/>
  <c r="AS69" i="11"/>
  <c r="BM69" i="11"/>
  <c r="M68" i="11"/>
  <c r="AW68" i="11"/>
  <c r="BO68" i="11"/>
  <c r="M69" i="11"/>
  <c r="AW69" i="11"/>
  <c r="BO69" i="11"/>
  <c r="Q68" i="11"/>
  <c r="BA68" i="11"/>
  <c r="Q69" i="11"/>
  <c r="BA69" i="11"/>
  <c r="O68" i="11"/>
  <c r="AY68" i="11"/>
  <c r="BK68" i="11"/>
  <c r="O69" i="11"/>
  <c r="AY69" i="11"/>
  <c r="BK69" i="11"/>
  <c r="W56" i="11"/>
  <c r="AG56" i="11"/>
  <c r="K68" i="11"/>
  <c r="AU68" i="11"/>
  <c r="K69" i="11"/>
  <c r="AU69" i="11"/>
  <c r="AI56" i="11"/>
  <c r="I56" i="11"/>
  <c r="AS56" i="11"/>
  <c r="K56" i="11"/>
  <c r="AU56" i="11"/>
  <c r="U56" i="11"/>
  <c r="BE56" i="11"/>
  <c r="BG56" i="11"/>
  <c r="Q56" i="11"/>
  <c r="AC56" i="11"/>
  <c r="AO56" i="11"/>
  <c r="BA56" i="11"/>
  <c r="BM56" i="11"/>
  <c r="I57" i="11"/>
  <c r="U57" i="11"/>
  <c r="AG57" i="11"/>
  <c r="AS57" i="11"/>
  <c r="BE57" i="11"/>
  <c r="G56" i="11"/>
  <c r="S56" i="11"/>
  <c r="AE56" i="11"/>
  <c r="AQ56" i="11"/>
  <c r="BC56" i="11"/>
  <c r="BO56" i="11"/>
  <c r="K57" i="11"/>
  <c r="W57" i="11"/>
  <c r="AI57" i="11"/>
  <c r="AU57" i="11"/>
  <c r="BG57" i="11"/>
  <c r="M57" i="11"/>
  <c r="Y57" i="11"/>
  <c r="AK57" i="11"/>
  <c r="AW57" i="11"/>
  <c r="BI57" i="11"/>
  <c r="O57" i="11"/>
  <c r="AA57" i="11"/>
  <c r="AM57" i="11"/>
  <c r="AY57" i="11"/>
  <c r="BK57" i="11"/>
  <c r="M56" i="11"/>
  <c r="Y56" i="11"/>
  <c r="AK56" i="11"/>
  <c r="AW56" i="11"/>
  <c r="BI56" i="11"/>
  <c r="Q57" i="11"/>
  <c r="AC57" i="11"/>
  <c r="AO57" i="11"/>
  <c r="BA57" i="11"/>
  <c r="BM57" i="11"/>
  <c r="O56" i="11"/>
  <c r="AA56" i="11"/>
  <c r="AM56" i="11"/>
  <c r="AY56" i="11"/>
  <c r="G57" i="11"/>
  <c r="S57" i="11"/>
  <c r="AE57" i="11"/>
  <c r="AQ57" i="11"/>
  <c r="BC57" i="11"/>
  <c r="Y39" i="11"/>
  <c r="S39" i="11"/>
  <c r="AQ39" i="11"/>
  <c r="I39" i="11"/>
  <c r="U39" i="11"/>
  <c r="AG39" i="11"/>
  <c r="AS39" i="11"/>
  <c r="BE39" i="11"/>
  <c r="K39" i="11"/>
  <c r="W39" i="11"/>
  <c r="AI39" i="11"/>
  <c r="AU39" i="11"/>
  <c r="BG39" i="11"/>
  <c r="O39" i="11"/>
  <c r="AA39" i="11"/>
  <c r="AM39" i="11"/>
  <c r="BK39" i="11"/>
  <c r="M39" i="11"/>
  <c r="AW39" i="11"/>
  <c r="BI39" i="11"/>
  <c r="AY39" i="11"/>
  <c r="Q39" i="11"/>
  <c r="AC39" i="11"/>
  <c r="AO39" i="11"/>
  <c r="BA39" i="11"/>
  <c r="BM39" i="11"/>
  <c r="AK39" i="11"/>
  <c r="G39" i="11"/>
  <c r="BC39" i="11"/>
  <c r="BQ304" i="11"/>
  <c r="BQ295" i="11"/>
  <c r="BQ286" i="11"/>
  <c r="BQ276" i="11"/>
  <c r="BQ192" i="11"/>
  <c r="BQ181" i="11"/>
  <c r="BQ180" i="11"/>
  <c r="BQ98" i="11"/>
  <c r="BQ97" i="11"/>
  <c r="BQ96" i="11"/>
  <c r="BQ95" i="11"/>
  <c r="BQ486" i="11"/>
  <c r="BQ499" i="11"/>
  <c r="BQ521" i="11"/>
  <c r="BQ506" i="11"/>
  <c r="BQ473" i="11"/>
  <c r="BQ463" i="11"/>
  <c r="BQ452" i="11"/>
  <c r="BQ441" i="11"/>
  <c r="BQ436" i="11"/>
  <c r="BQ425" i="11"/>
  <c r="BQ406" i="11"/>
  <c r="BQ394" i="11"/>
  <c r="BE394" i="11"/>
  <c r="BQ386" i="11"/>
  <c r="BQ366" i="11"/>
  <c r="BQ375" i="11"/>
  <c r="BQ326" i="11"/>
  <c r="BQ316" i="11"/>
  <c r="BE316" i="11"/>
  <c r="BQ279" i="11"/>
  <c r="BQ265" i="11"/>
  <c r="BQ242" i="11"/>
  <c r="BQ223" i="11"/>
  <c r="BQ195" i="11"/>
  <c r="BQ184" i="11"/>
  <c r="BQ168" i="11"/>
  <c r="BQ151" i="11"/>
  <c r="BQ141" i="11"/>
  <c r="BQ131" i="11"/>
  <c r="BQ113" i="11"/>
  <c r="BQ99" i="11"/>
  <c r="BQ94" i="11"/>
  <c r="BQ93" i="11"/>
  <c r="BQ92" i="11"/>
  <c r="BQ91" i="11"/>
  <c r="BQ90" i="11"/>
  <c r="BQ86" i="11"/>
  <c r="BQ85" i="11"/>
  <c r="BQ84" i="11"/>
  <c r="BQ83" i="11"/>
  <c r="BQ82" i="11"/>
  <c r="BQ80" i="11"/>
  <c r="BQ19" i="11"/>
  <c r="BQ20" i="11"/>
  <c r="BQ21" i="11"/>
  <c r="BQ22" i="11"/>
  <c r="BQ346" i="11"/>
  <c r="BQ345" i="11"/>
  <c r="BQ344" i="11"/>
  <c r="BQ343" i="11"/>
  <c r="AO79" i="11" l="1"/>
  <c r="AO78" i="11"/>
  <c r="AM78" i="11"/>
  <c r="AK78" i="11"/>
  <c r="AI78" i="11"/>
  <c r="AG78" i="11"/>
  <c r="AE78" i="11"/>
  <c r="AC78" i="11"/>
  <c r="AA78" i="11"/>
  <c r="Y78" i="11"/>
  <c r="W78" i="11"/>
  <c r="U78" i="11"/>
  <c r="Y69" i="11"/>
  <c r="Y68" i="11"/>
  <c r="W69" i="11"/>
  <c r="W68" i="11"/>
  <c r="U69" i="11"/>
  <c r="U68" i="11"/>
  <c r="BQ68" i="11"/>
  <c r="BQ69" i="11"/>
  <c r="BR57" i="11"/>
  <c r="BR204" i="11"/>
  <c r="BR264" i="11"/>
  <c r="BR498" i="11"/>
  <c r="BR139" i="11"/>
  <c r="BR315" i="11"/>
  <c r="BR385" i="11"/>
  <c r="BR496" i="11"/>
  <c r="BR56" i="11"/>
  <c r="BR241" i="11"/>
  <c r="BR484" i="11"/>
  <c r="BR182" i="11"/>
  <c r="BR296" i="11"/>
  <c r="BR305" i="11"/>
  <c r="BR373" i="11"/>
  <c r="BR149" i="11"/>
  <c r="BR167" i="11"/>
  <c r="BR240" i="11"/>
  <c r="BR278" i="11"/>
  <c r="BR325" i="11"/>
  <c r="BR364" i="11"/>
  <c r="BR392" i="11"/>
  <c r="BR404" i="11"/>
  <c r="BR461" i="11"/>
  <c r="BR111" i="11"/>
  <c r="BR140" i="11"/>
  <c r="BR263" i="11"/>
  <c r="BR497" i="11"/>
  <c r="BR39" i="11"/>
  <c r="BR130" i="11"/>
  <c r="BR129" i="11"/>
  <c r="BR353" i="11"/>
  <c r="BR384" i="11"/>
  <c r="BR277" i="11"/>
  <c r="BR485" i="11"/>
  <c r="BR150" i="11"/>
  <c r="BR297" i="11"/>
  <c r="BR306" i="11"/>
  <c r="BR374" i="11"/>
  <c r="BR166" i="11"/>
  <c r="BR324" i="11"/>
  <c r="BR365" i="11"/>
  <c r="BR393" i="11"/>
  <c r="BR405" i="11"/>
  <c r="BR462" i="11"/>
  <c r="BR112" i="11"/>
  <c r="BR183" i="11"/>
  <c r="O394" i="11"/>
  <c r="AM394" i="11"/>
  <c r="AY394" i="11"/>
  <c r="Q394" i="11"/>
  <c r="AO394" i="11"/>
  <c r="BM394" i="11"/>
  <c r="K394" i="11"/>
  <c r="W394" i="11"/>
  <c r="AI394" i="11"/>
  <c r="AU394" i="11"/>
  <c r="BG394" i="11"/>
  <c r="M394" i="11"/>
  <c r="Y394" i="11"/>
  <c r="AK394" i="11"/>
  <c r="AW394" i="11"/>
  <c r="BI394" i="11"/>
  <c r="AA394" i="11"/>
  <c r="BK394" i="11"/>
  <c r="AC394" i="11"/>
  <c r="BA394" i="11"/>
  <c r="G394" i="11"/>
  <c r="S394" i="11"/>
  <c r="AE394" i="11"/>
  <c r="AQ394" i="11"/>
  <c r="BC394" i="11"/>
  <c r="BO394" i="11"/>
  <c r="I394" i="11"/>
  <c r="U394" i="11"/>
  <c r="AG394" i="11"/>
  <c r="AS394" i="11"/>
  <c r="O316" i="11"/>
  <c r="AM316" i="11"/>
  <c r="BK316" i="11"/>
  <c r="Q316" i="11"/>
  <c r="AC316" i="11"/>
  <c r="BA316" i="11"/>
  <c r="K316" i="11"/>
  <c r="W316" i="11"/>
  <c r="AI316" i="11"/>
  <c r="AU316" i="11"/>
  <c r="BG316" i="11"/>
  <c r="M316" i="11"/>
  <c r="Y316" i="11"/>
  <c r="AK316" i="11"/>
  <c r="AW316" i="11"/>
  <c r="BI316" i="11"/>
  <c r="AA316" i="11"/>
  <c r="AY316" i="11"/>
  <c r="AO316" i="11"/>
  <c r="BM316" i="11"/>
  <c r="G316" i="11"/>
  <c r="S316" i="11"/>
  <c r="AE316" i="11"/>
  <c r="AQ316" i="11"/>
  <c r="BC316" i="11"/>
  <c r="BO316" i="11"/>
  <c r="I316" i="11"/>
  <c r="U316" i="11"/>
  <c r="AG316" i="11"/>
  <c r="AS316" i="11"/>
  <c r="BQ104" i="11"/>
  <c r="BQ105" i="11"/>
  <c r="BQ106" i="11"/>
  <c r="BQ107" i="11"/>
  <c r="BQ108" i="11"/>
  <c r="BQ109" i="11"/>
  <c r="BQ110" i="11"/>
  <c r="BR68" i="11" l="1"/>
  <c r="BR69" i="11"/>
  <c r="BQ54" i="11"/>
  <c r="AQ79" i="11"/>
  <c r="BR79" i="11" s="1"/>
  <c r="BQ79" i="11"/>
  <c r="AQ78" i="11"/>
  <c r="BR78" i="11" s="1"/>
  <c r="BQ78" i="11"/>
  <c r="BQ88" i="11"/>
  <c r="BQ89" i="11"/>
  <c r="BQ53" i="11"/>
  <c r="BR316" i="11"/>
  <c r="BR394" i="11"/>
  <c r="D346" i="11"/>
  <c r="BS346" i="11" s="1"/>
  <c r="D345" i="11"/>
  <c r="BS345" i="11" s="1"/>
  <c r="AW345" i="11" l="1"/>
  <c r="Y345" i="11"/>
  <c r="O345" i="11"/>
  <c r="BG345" i="11"/>
  <c r="BC345" i="11"/>
  <c r="BE345" i="11"/>
  <c r="Q345" i="11"/>
  <c r="AO345" i="11"/>
  <c r="AM345" i="11"/>
  <c r="AU345" i="11"/>
  <c r="S345" i="11"/>
  <c r="AS345" i="11"/>
  <c r="AE345" i="11"/>
  <c r="BI345" i="11"/>
  <c r="BA345" i="11"/>
  <c r="AI345" i="11"/>
  <c r="G345" i="11"/>
  <c r="AG345" i="11"/>
  <c r="AY345" i="11"/>
  <c r="BO345" i="11"/>
  <c r="AK345" i="11"/>
  <c r="W345" i="11"/>
  <c r="AC345" i="11"/>
  <c r="U345" i="11"/>
  <c r="AA345" i="11"/>
  <c r="AQ345" i="11"/>
  <c r="M345" i="11"/>
  <c r="K345" i="11"/>
  <c r="BK345" i="11"/>
  <c r="I345" i="11"/>
  <c r="BM345" i="11"/>
  <c r="D343" i="11"/>
  <c r="BS343" i="11" s="1"/>
  <c r="D344" i="11"/>
  <c r="BS344" i="11" s="1"/>
  <c r="BR345" i="11" l="1"/>
  <c r="BG346" i="11"/>
  <c r="AW346" i="11"/>
  <c r="Y346" i="11"/>
  <c r="M346" i="11"/>
  <c r="Q346" i="11"/>
  <c r="I346" i="11"/>
  <c r="BC346" i="11"/>
  <c r="AM346" i="11"/>
  <c r="AC346" i="11"/>
  <c r="U346" i="11"/>
  <c r="S346" i="11"/>
  <c r="AU346" i="11"/>
  <c r="AO346" i="11"/>
  <c r="G346" i="11"/>
  <c r="AG346" i="11"/>
  <c r="K346" i="11"/>
  <c r="BA346" i="11"/>
  <c r="AY346" i="11"/>
  <c r="AQ346" i="11"/>
  <c r="AS346" i="11"/>
  <c r="AA346" i="11"/>
  <c r="W346" i="11"/>
  <c r="O346" i="11"/>
  <c r="AK346" i="11"/>
  <c r="BI346" i="11"/>
  <c r="BM346" i="11"/>
  <c r="AE346" i="11"/>
  <c r="BO346" i="11"/>
  <c r="BE346" i="11"/>
  <c r="BK346" i="11"/>
  <c r="AI346" i="11"/>
  <c r="AY344" i="11"/>
  <c r="AI344" i="11"/>
  <c r="U344" i="11"/>
  <c r="AE344" i="11"/>
  <c r="AO344" i="11"/>
  <c r="Q344" i="11"/>
  <c r="W344" i="11"/>
  <c r="I344" i="11"/>
  <c r="BM344" i="11"/>
  <c r="AM344" i="11"/>
  <c r="AG344" i="11"/>
  <c r="AW344" i="11"/>
  <c r="O344" i="11"/>
  <c r="BK344" i="11"/>
  <c r="BI344" i="11"/>
  <c r="K344" i="11"/>
  <c r="AQ344" i="11"/>
  <c r="AC344" i="11"/>
  <c r="AK344" i="11"/>
  <c r="AU344" i="11"/>
  <c r="AA344" i="11"/>
  <c r="BE344" i="11"/>
  <c r="S344" i="11"/>
  <c r="BC344" i="11"/>
  <c r="Y344" i="11"/>
  <c r="BG344" i="11"/>
  <c r="AS344" i="11"/>
  <c r="BA344" i="11"/>
  <c r="G344" i="11"/>
  <c r="M344" i="11"/>
  <c r="BO344" i="11"/>
  <c r="AW343" i="11"/>
  <c r="BG343" i="11"/>
  <c r="AE343" i="11"/>
  <c r="I343" i="11"/>
  <c r="S343" i="11"/>
  <c r="U343" i="11"/>
  <c r="AA343" i="11"/>
  <c r="AU343" i="11"/>
  <c r="AC343" i="11"/>
  <c r="BO343" i="11"/>
  <c r="AO343" i="11"/>
  <c r="BC343" i="11"/>
  <c r="BK343" i="11"/>
  <c r="AI343" i="11"/>
  <c r="BE343" i="11"/>
  <c r="AQ343" i="11"/>
  <c r="BA343" i="11"/>
  <c r="O343" i="11"/>
  <c r="M343" i="11"/>
  <c r="BI343" i="11"/>
  <c r="Y343" i="11"/>
  <c r="W343" i="11"/>
  <c r="AS343" i="11"/>
  <c r="G343" i="11"/>
  <c r="AM343" i="11"/>
  <c r="AY343" i="11"/>
  <c r="Q343" i="11"/>
  <c r="AK343" i="11"/>
  <c r="K343" i="11"/>
  <c r="AG343" i="11"/>
  <c r="BM343" i="11"/>
  <c r="BQ494" i="11"/>
  <c r="BQ471" i="11"/>
  <c r="BQ450" i="11"/>
  <c r="BQ311" i="11"/>
  <c r="BQ302" i="11"/>
  <c r="BQ283" i="11"/>
  <c r="BQ274" i="11"/>
  <c r="D521" i="11"/>
  <c r="BS521" i="11" s="1"/>
  <c r="D520" i="11"/>
  <c r="BS520" i="11" s="1"/>
  <c r="D519" i="11"/>
  <c r="BS519" i="11" s="1"/>
  <c r="D508" i="11"/>
  <c r="BS508" i="11" s="1"/>
  <c r="D506" i="11"/>
  <c r="BS506" i="11" s="1"/>
  <c r="D505" i="11"/>
  <c r="BS505" i="11" s="1"/>
  <c r="D504" i="11"/>
  <c r="BS504" i="11" s="1"/>
  <c r="D503" i="11"/>
  <c r="BS503" i="11" s="1"/>
  <c r="D502" i="11"/>
  <c r="BS502" i="11" s="1"/>
  <c r="D499" i="11"/>
  <c r="BS499" i="11" s="1"/>
  <c r="D495" i="11"/>
  <c r="BS495" i="11" s="1"/>
  <c r="D494" i="11"/>
  <c r="BS494" i="11" s="1"/>
  <c r="D493" i="11"/>
  <c r="BS493" i="11" s="1"/>
  <c r="D492" i="11"/>
  <c r="BS492" i="11" s="1"/>
  <c r="D491" i="11"/>
  <c r="BS491" i="11" s="1"/>
  <c r="D490" i="11"/>
  <c r="BS490" i="11" s="1"/>
  <c r="D489" i="11"/>
  <c r="BS489" i="11" s="1"/>
  <c r="D488" i="11"/>
  <c r="BS488" i="11" s="1"/>
  <c r="H493" i="7"/>
  <c r="D486" i="11"/>
  <c r="BS486" i="11" s="1"/>
  <c r="D483" i="11"/>
  <c r="BS483" i="11" s="1"/>
  <c r="D482" i="11"/>
  <c r="BS482" i="11" s="1"/>
  <c r="D481" i="11"/>
  <c r="BS481" i="11" s="1"/>
  <c r="D480" i="11"/>
  <c r="BS480" i="11" s="1"/>
  <c r="D479" i="11"/>
  <c r="BS479" i="11" s="1"/>
  <c r="D478" i="11"/>
  <c r="BS478" i="11" s="1"/>
  <c r="D477" i="11"/>
  <c r="BS477" i="11" s="1"/>
  <c r="D476" i="11"/>
  <c r="BS476" i="11" s="1"/>
  <c r="D475" i="11"/>
  <c r="BS475" i="11" s="1"/>
  <c r="D473" i="11"/>
  <c r="BS473" i="11" s="1"/>
  <c r="D472" i="11"/>
  <c r="BS472" i="11" s="1"/>
  <c r="D471" i="11"/>
  <c r="BS471" i="11" s="1"/>
  <c r="D470" i="11"/>
  <c r="BS470" i="11" s="1"/>
  <c r="D469" i="11"/>
  <c r="BS469" i="11" s="1"/>
  <c r="D468" i="11"/>
  <c r="BS468" i="11" s="1"/>
  <c r="D467" i="11"/>
  <c r="BS467" i="11" s="1"/>
  <c r="D466" i="11"/>
  <c r="BS466" i="11" s="1"/>
  <c r="D465" i="11"/>
  <c r="BS465" i="11" s="1"/>
  <c r="D463" i="11"/>
  <c r="BS463" i="11" s="1"/>
  <c r="D460" i="11"/>
  <c r="BS460" i="11" s="1"/>
  <c r="D459" i="11"/>
  <c r="BS459" i="11" s="1"/>
  <c r="D458" i="11"/>
  <c r="BS458" i="11" s="1"/>
  <c r="D457" i="11"/>
  <c r="BS457" i="11" s="1"/>
  <c r="D456" i="11"/>
  <c r="BS456" i="11" s="1"/>
  <c r="D455" i="11"/>
  <c r="BS455" i="11" s="1"/>
  <c r="D454" i="11"/>
  <c r="BS454" i="11" s="1"/>
  <c r="D452" i="11"/>
  <c r="BS452" i="11" s="1"/>
  <c r="D451" i="11"/>
  <c r="BS451" i="11" s="1"/>
  <c r="D450" i="11"/>
  <c r="BS450" i="11" s="1"/>
  <c r="D449" i="11"/>
  <c r="BS449" i="11" s="1"/>
  <c r="D448" i="11"/>
  <c r="BS448" i="11" s="1"/>
  <c r="D446" i="11"/>
  <c r="BS446" i="11" s="1"/>
  <c r="D445" i="11"/>
  <c r="BS445" i="11" s="1"/>
  <c r="D444" i="11"/>
  <c r="BS444" i="11" s="1"/>
  <c r="D413" i="11"/>
  <c r="BS413" i="11" s="1"/>
  <c r="D410" i="11"/>
  <c r="BS410" i="11" s="1"/>
  <c r="D409" i="11"/>
  <c r="BS409" i="11" s="1"/>
  <c r="D408" i="11"/>
  <c r="BS408" i="11" s="1"/>
  <c r="D441" i="11"/>
  <c r="BS441" i="11" s="1"/>
  <c r="D440" i="11"/>
  <c r="BS440" i="11" s="1"/>
  <c r="D439" i="11"/>
  <c r="BS439" i="11" s="1"/>
  <c r="D436" i="11"/>
  <c r="BS436" i="11" s="1"/>
  <c r="D435" i="11"/>
  <c r="BS435" i="11" s="1"/>
  <c r="D434" i="11"/>
  <c r="BS434" i="11" s="1"/>
  <c r="D433" i="11"/>
  <c r="BS433" i="11" s="1"/>
  <c r="D432" i="11"/>
  <c r="BS432" i="11" s="1"/>
  <c r="D431" i="11"/>
  <c r="BS431" i="11" s="1"/>
  <c r="D430" i="11"/>
  <c r="BS430" i="11" s="1"/>
  <c r="D429" i="11"/>
  <c r="BS429" i="11" s="1"/>
  <c r="D428" i="11"/>
  <c r="BS428" i="11" s="1"/>
  <c r="D427" i="11"/>
  <c r="BS427" i="11" s="1"/>
  <c r="H432" i="7"/>
  <c r="D425" i="11"/>
  <c r="BS425" i="11" s="1"/>
  <c r="D423" i="11"/>
  <c r="BS423" i="11" s="1"/>
  <c r="D422" i="11"/>
  <c r="BS422" i="11" s="1"/>
  <c r="D421" i="11"/>
  <c r="BS421" i="11" s="1"/>
  <c r="D420" i="11"/>
  <c r="BS420" i="11" s="1"/>
  <c r="D419" i="11"/>
  <c r="BS419" i="11" s="1"/>
  <c r="D418" i="11"/>
  <c r="BS418" i="11" s="1"/>
  <c r="D417" i="11"/>
  <c r="BS417" i="11" s="1"/>
  <c r="D416" i="11"/>
  <c r="BS416" i="11" s="1"/>
  <c r="D415" i="11"/>
  <c r="BS415" i="11" s="1"/>
  <c r="D406" i="11"/>
  <c r="BS406" i="11" s="1"/>
  <c r="D403" i="11"/>
  <c r="BS403" i="11" s="1"/>
  <c r="D402" i="11"/>
  <c r="BS402" i="11" s="1"/>
  <c r="D401" i="11"/>
  <c r="BS401" i="11" s="1"/>
  <c r="D400" i="11"/>
  <c r="BS400" i="11" s="1"/>
  <c r="D399" i="11"/>
  <c r="BS399" i="11" s="1"/>
  <c r="D398" i="11"/>
  <c r="BS398" i="11" s="1"/>
  <c r="D397" i="11"/>
  <c r="BS397" i="11" s="1"/>
  <c r="D396" i="11"/>
  <c r="BS396" i="11" s="1"/>
  <c r="D391" i="11"/>
  <c r="BS391" i="11" s="1"/>
  <c r="D390" i="11"/>
  <c r="BS390" i="11" s="1"/>
  <c r="D389" i="11"/>
  <c r="BS389" i="11" s="1"/>
  <c r="D388" i="11"/>
  <c r="BS388" i="11" s="1"/>
  <c r="D386" i="11"/>
  <c r="BS386" i="11" s="1"/>
  <c r="D383" i="11"/>
  <c r="BS383" i="11" s="1"/>
  <c r="D382" i="11"/>
  <c r="BS382" i="11" s="1"/>
  <c r="D381" i="11"/>
  <c r="BS381" i="11" s="1"/>
  <c r="D380" i="11"/>
  <c r="BS380" i="11" s="1"/>
  <c r="D379" i="11"/>
  <c r="BS379" i="11" s="1"/>
  <c r="D378" i="11"/>
  <c r="BS378" i="11" s="1"/>
  <c r="D377" i="11"/>
  <c r="BS377" i="11" s="1"/>
  <c r="H382" i="7"/>
  <c r="D375" i="11"/>
  <c r="BS375" i="11" s="1"/>
  <c r="D372" i="11"/>
  <c r="BS372" i="11" s="1"/>
  <c r="D371" i="11"/>
  <c r="BS371" i="11" s="1"/>
  <c r="D370" i="11"/>
  <c r="BS370" i="11" s="1"/>
  <c r="D369" i="11"/>
  <c r="BS369" i="11" s="1"/>
  <c r="D368" i="11"/>
  <c r="BS368" i="11" s="1"/>
  <c r="D366" i="11"/>
  <c r="BS366" i="11" s="1"/>
  <c r="D363" i="11"/>
  <c r="BS363" i="11" s="1"/>
  <c r="D362" i="11"/>
  <c r="BS362" i="11" s="1"/>
  <c r="D361" i="11"/>
  <c r="BS361" i="11" s="1"/>
  <c r="D360" i="11"/>
  <c r="BS360" i="11" s="1"/>
  <c r="D359" i="11"/>
  <c r="BS359" i="11" s="1"/>
  <c r="D358" i="11"/>
  <c r="BS358" i="11" s="1"/>
  <c r="D357" i="11"/>
  <c r="BS357" i="11" s="1"/>
  <c r="D354" i="11"/>
  <c r="BS354" i="11" s="1"/>
  <c r="D342" i="11"/>
  <c r="BS342" i="11" s="1"/>
  <c r="D341" i="11"/>
  <c r="BS341" i="11" s="1"/>
  <c r="D340" i="11"/>
  <c r="BS340" i="11" s="1"/>
  <c r="D339" i="11"/>
  <c r="BS339" i="11" s="1"/>
  <c r="D338" i="11"/>
  <c r="BS338" i="11" s="1"/>
  <c r="D337" i="11"/>
  <c r="BS337" i="11" s="1"/>
  <c r="D336" i="11"/>
  <c r="BS336" i="11" s="1"/>
  <c r="D335" i="11"/>
  <c r="BS335" i="11" s="1"/>
  <c r="D334" i="11"/>
  <c r="BS334" i="11" s="1"/>
  <c r="D333" i="11"/>
  <c r="BS333" i="11" s="1"/>
  <c r="D332" i="11"/>
  <c r="BS332" i="11" s="1"/>
  <c r="D331" i="11"/>
  <c r="BS331" i="11" s="1"/>
  <c r="D330" i="11"/>
  <c r="BS330" i="11" s="1"/>
  <c r="D329" i="11"/>
  <c r="BS329" i="11" s="1"/>
  <c r="D328" i="11"/>
  <c r="BS328" i="11" s="1"/>
  <c r="D326" i="11"/>
  <c r="BS326" i="11" s="1"/>
  <c r="D323" i="11"/>
  <c r="BS323" i="11" s="1"/>
  <c r="D322" i="11"/>
  <c r="BS322" i="11" s="1"/>
  <c r="D321" i="11"/>
  <c r="BS321" i="11" s="1"/>
  <c r="D320" i="11"/>
  <c r="BS320" i="11" s="1"/>
  <c r="D319" i="11"/>
  <c r="BS319" i="11" s="1"/>
  <c r="D318" i="11"/>
  <c r="BS318" i="11" s="1"/>
  <c r="D313" i="11"/>
  <c r="BS313" i="11" s="1"/>
  <c r="D312" i="11"/>
  <c r="BS312" i="11" s="1"/>
  <c r="D311" i="11"/>
  <c r="BS311" i="11" s="1"/>
  <c r="D310" i="11"/>
  <c r="BS310" i="11" s="1"/>
  <c r="D309" i="11"/>
  <c r="BS309" i="11" s="1"/>
  <c r="D307" i="11"/>
  <c r="BS307" i="11" s="1"/>
  <c r="D304" i="11"/>
  <c r="BS304" i="11" s="1"/>
  <c r="D303" i="11"/>
  <c r="BS303" i="11" s="1"/>
  <c r="D302" i="11"/>
  <c r="BS302" i="11" s="1"/>
  <c r="D301" i="11"/>
  <c r="BS301" i="11" s="1"/>
  <c r="D300" i="11"/>
  <c r="BS300" i="11" s="1"/>
  <c r="D298" i="11"/>
  <c r="BS298" i="11" s="1"/>
  <c r="D295" i="11"/>
  <c r="BS295" i="11" s="1"/>
  <c r="D294" i="11"/>
  <c r="BS294" i="11" s="1"/>
  <c r="D293" i="11"/>
  <c r="BS293" i="11" s="1"/>
  <c r="D292" i="11"/>
  <c r="BS292" i="11" s="1"/>
  <c r="D291" i="11"/>
  <c r="BS291" i="11" s="1"/>
  <c r="D290" i="11"/>
  <c r="BS290" i="11" s="1"/>
  <c r="D289" i="11"/>
  <c r="BS289" i="11" s="1"/>
  <c r="D288" i="11"/>
  <c r="BS288" i="11" s="1"/>
  <c r="D286" i="11"/>
  <c r="BS286" i="11" s="1"/>
  <c r="D285" i="11"/>
  <c r="BS285" i="11" s="1"/>
  <c r="D283" i="11"/>
  <c r="BS283" i="11" s="1"/>
  <c r="D282" i="11"/>
  <c r="BS282" i="11" s="1"/>
  <c r="D281" i="11"/>
  <c r="BS281" i="11" s="1"/>
  <c r="D279" i="11"/>
  <c r="BS279" i="11" s="1"/>
  <c r="D276" i="11"/>
  <c r="BS276" i="11" s="1"/>
  <c r="D275" i="11"/>
  <c r="BS275" i="11" s="1"/>
  <c r="D274" i="11"/>
  <c r="BS274" i="11" s="1"/>
  <c r="D273" i="11"/>
  <c r="BS273" i="11" s="1"/>
  <c r="D272" i="11"/>
  <c r="BS272" i="11" s="1"/>
  <c r="D271" i="11"/>
  <c r="BS271" i="11" s="1"/>
  <c r="D270" i="11"/>
  <c r="BS270" i="11" s="1"/>
  <c r="D269" i="11"/>
  <c r="BS269" i="11" s="1"/>
  <c r="D268" i="11"/>
  <c r="BS268" i="11" s="1"/>
  <c r="D265" i="11"/>
  <c r="BS265" i="11" s="1"/>
  <c r="D262" i="11"/>
  <c r="BS262" i="11" s="1"/>
  <c r="D261" i="11"/>
  <c r="BS261" i="11" s="1"/>
  <c r="D260" i="11"/>
  <c r="BS260" i="11" s="1"/>
  <c r="D259" i="11"/>
  <c r="BS259" i="11" s="1"/>
  <c r="D258" i="11"/>
  <c r="BS258" i="11" s="1"/>
  <c r="D257" i="11"/>
  <c r="BS257" i="11" s="1"/>
  <c r="D256" i="11"/>
  <c r="BS256" i="11" s="1"/>
  <c r="D255" i="11"/>
  <c r="BS255" i="11" s="1"/>
  <c r="D254" i="11"/>
  <c r="BS254" i="11" s="1"/>
  <c r="D253" i="11"/>
  <c r="BS253" i="11" s="1"/>
  <c r="D252" i="11"/>
  <c r="BS252" i="11" s="1"/>
  <c r="D251" i="11"/>
  <c r="BS251" i="11" s="1"/>
  <c r="D250" i="11"/>
  <c r="BS250" i="11" s="1"/>
  <c r="D249" i="11"/>
  <c r="BS249" i="11" s="1"/>
  <c r="D248" i="11"/>
  <c r="BS248" i="11" s="1"/>
  <c r="D247" i="11"/>
  <c r="BS247" i="11" s="1"/>
  <c r="D246" i="11"/>
  <c r="BS246" i="11" s="1"/>
  <c r="D245" i="11"/>
  <c r="BS245" i="11" s="1"/>
  <c r="D244" i="11"/>
  <c r="BS244" i="11" s="1"/>
  <c r="D242" i="11"/>
  <c r="BS242" i="11" s="1"/>
  <c r="D239" i="11"/>
  <c r="BS239" i="11" s="1"/>
  <c r="D238" i="11"/>
  <c r="BS238" i="11" s="1"/>
  <c r="D237" i="11"/>
  <c r="BS237" i="11" s="1"/>
  <c r="D235" i="11"/>
  <c r="BS235" i="11" s="1"/>
  <c r="D234" i="11"/>
  <c r="BS234" i="11" s="1"/>
  <c r="D233" i="11"/>
  <c r="BS233" i="11" s="1"/>
  <c r="D232" i="11"/>
  <c r="BS232" i="11" s="1"/>
  <c r="D231" i="11"/>
  <c r="BS231" i="11" s="1"/>
  <c r="D230" i="11"/>
  <c r="BS230" i="11" s="1"/>
  <c r="D229" i="11"/>
  <c r="BS229" i="11" s="1"/>
  <c r="D228" i="11"/>
  <c r="BS228" i="11" s="1"/>
  <c r="D227" i="11"/>
  <c r="BS227" i="11" s="1"/>
  <c r="D226" i="11"/>
  <c r="BS226" i="11" s="1"/>
  <c r="D225" i="11"/>
  <c r="BS225" i="11" s="1"/>
  <c r="D223" i="11"/>
  <c r="BS223" i="11" s="1"/>
  <c r="D218" i="11"/>
  <c r="BS218" i="11" s="1"/>
  <c r="D217" i="11"/>
  <c r="BS217" i="11" s="1"/>
  <c r="D216" i="11"/>
  <c r="BS216" i="11" s="1"/>
  <c r="D215" i="11"/>
  <c r="BS215" i="11" s="1"/>
  <c r="D214" i="11"/>
  <c r="BS214" i="11" s="1"/>
  <c r="D213" i="11"/>
  <c r="BS213" i="11" s="1"/>
  <c r="D212" i="11"/>
  <c r="BS212" i="11" s="1"/>
  <c r="D211" i="11"/>
  <c r="BS211" i="11" s="1"/>
  <c r="D210" i="11"/>
  <c r="BS210" i="11" s="1"/>
  <c r="D209" i="11"/>
  <c r="BS209" i="11" s="1"/>
  <c r="D208" i="11"/>
  <c r="BS208" i="11" s="1"/>
  <c r="D207" i="11"/>
  <c r="BS207" i="11" s="1"/>
  <c r="D205" i="11"/>
  <c r="BS205" i="11" s="1"/>
  <c r="D200" i="11"/>
  <c r="BS200" i="11" s="1"/>
  <c r="D199" i="11"/>
  <c r="BS199" i="11" s="1"/>
  <c r="D198" i="11"/>
  <c r="BS198" i="11" s="1"/>
  <c r="D195" i="11"/>
  <c r="BS195" i="11" s="1"/>
  <c r="D190" i="11"/>
  <c r="BS190" i="11" s="1"/>
  <c r="D189" i="11"/>
  <c r="BS189" i="11" s="1"/>
  <c r="D188" i="11"/>
  <c r="BS188" i="11" s="1"/>
  <c r="D187" i="11"/>
  <c r="BS187" i="11" s="1"/>
  <c r="D186" i="11"/>
  <c r="BS186" i="11" s="1"/>
  <c r="D184" i="11"/>
  <c r="BS184" i="11" s="1"/>
  <c r="D181" i="11"/>
  <c r="BS181" i="11" s="1"/>
  <c r="D180" i="11"/>
  <c r="BS180" i="11" s="1"/>
  <c r="D179" i="11"/>
  <c r="BS179" i="11" s="1"/>
  <c r="D174" i="11"/>
  <c r="BS174" i="11" s="1"/>
  <c r="D173" i="11"/>
  <c r="BS173" i="11" s="1"/>
  <c r="D172" i="11"/>
  <c r="BS172" i="11" s="1"/>
  <c r="D171" i="11"/>
  <c r="BS171" i="11" s="1"/>
  <c r="D168" i="11"/>
  <c r="BS168" i="11" s="1"/>
  <c r="D165" i="11"/>
  <c r="BS165" i="11" s="1"/>
  <c r="D164" i="11"/>
  <c r="BS164" i="11" s="1"/>
  <c r="D163" i="11"/>
  <c r="BS163" i="11" s="1"/>
  <c r="D162" i="11"/>
  <c r="BS162" i="11" s="1"/>
  <c r="D161" i="11"/>
  <c r="BS161" i="11" s="1"/>
  <c r="D160" i="11"/>
  <c r="BS160" i="11" s="1"/>
  <c r="D159" i="11"/>
  <c r="BS159" i="11" s="1"/>
  <c r="D158" i="11"/>
  <c r="BS158" i="11" s="1"/>
  <c r="D157" i="11"/>
  <c r="BS157" i="11" s="1"/>
  <c r="D156" i="11"/>
  <c r="BS156" i="11" s="1"/>
  <c r="D155" i="11"/>
  <c r="BS155" i="11" s="1"/>
  <c r="D154" i="11"/>
  <c r="BS154" i="11" s="1"/>
  <c r="D153" i="11"/>
  <c r="BS153" i="11" s="1"/>
  <c r="D151" i="11"/>
  <c r="BS151" i="11" s="1"/>
  <c r="D148" i="11"/>
  <c r="BS148" i="11" s="1"/>
  <c r="D147" i="11"/>
  <c r="BS147" i="11" s="1"/>
  <c r="D146" i="11"/>
  <c r="BS146" i="11" s="1"/>
  <c r="D145" i="11"/>
  <c r="BS145" i="11" s="1"/>
  <c r="D144" i="11"/>
  <c r="BS144" i="11" s="1"/>
  <c r="D141" i="11"/>
  <c r="BS141" i="11" s="1"/>
  <c r="D138" i="11"/>
  <c r="BS138" i="11" s="1"/>
  <c r="D137" i="11"/>
  <c r="BS137" i="11" s="1"/>
  <c r="D136" i="11"/>
  <c r="BS136" i="11" s="1"/>
  <c r="D135" i="11"/>
  <c r="BS135" i="11" s="1"/>
  <c r="D134" i="11"/>
  <c r="BS134" i="11" s="1"/>
  <c r="D133" i="11"/>
  <c r="BS133" i="11" s="1"/>
  <c r="H138" i="7"/>
  <c r="D131" i="11"/>
  <c r="BS131" i="11" s="1"/>
  <c r="D128" i="11"/>
  <c r="BS128" i="11" s="1"/>
  <c r="D127" i="11"/>
  <c r="BS127" i="11" s="1"/>
  <c r="D126" i="11"/>
  <c r="BS126" i="11" s="1"/>
  <c r="D125" i="11"/>
  <c r="BS125" i="11" s="1"/>
  <c r="D124" i="11"/>
  <c r="BS124" i="11" s="1"/>
  <c r="D123" i="11"/>
  <c r="BS123" i="11" s="1"/>
  <c r="D122" i="11"/>
  <c r="BS122" i="11" s="1"/>
  <c r="D121" i="11"/>
  <c r="BS121" i="11" s="1"/>
  <c r="D120" i="11"/>
  <c r="BS120" i="11" s="1"/>
  <c r="D119" i="11"/>
  <c r="BS119" i="11" s="1"/>
  <c r="D118" i="11"/>
  <c r="BS118" i="11" s="1"/>
  <c r="D117" i="11"/>
  <c r="BS117" i="11" s="1"/>
  <c r="D116" i="11"/>
  <c r="BS116" i="11" s="1"/>
  <c r="D115" i="11"/>
  <c r="BS115" i="11" s="1"/>
  <c r="D113" i="11"/>
  <c r="BS113" i="11" s="1"/>
  <c r="D110" i="11"/>
  <c r="BS110" i="11" s="1"/>
  <c r="D109" i="11"/>
  <c r="BS109" i="11" s="1"/>
  <c r="D108" i="11"/>
  <c r="BS108" i="11" s="1"/>
  <c r="D107" i="11"/>
  <c r="BS107" i="11" s="1"/>
  <c r="D106" i="11"/>
  <c r="BS106" i="11" s="1"/>
  <c r="D105" i="11"/>
  <c r="BS105" i="11" s="1"/>
  <c r="D104" i="11"/>
  <c r="BS104" i="11" s="1"/>
  <c r="D103" i="11"/>
  <c r="BS103" i="11" s="1"/>
  <c r="D102" i="11"/>
  <c r="BS102" i="11" s="1"/>
  <c r="D101" i="11"/>
  <c r="BS101" i="11" s="1"/>
  <c r="D99" i="11"/>
  <c r="BS99" i="11" s="1"/>
  <c r="D98" i="11"/>
  <c r="BS98" i="11" s="1"/>
  <c r="D97" i="11"/>
  <c r="BS97" i="11" s="1"/>
  <c r="D96" i="11"/>
  <c r="BS96" i="11" s="1"/>
  <c r="D95" i="11"/>
  <c r="BS95" i="11" s="1"/>
  <c r="D94" i="11"/>
  <c r="BS94" i="11" s="1"/>
  <c r="D93" i="11"/>
  <c r="BS93" i="11" s="1"/>
  <c r="D92" i="11"/>
  <c r="BS92" i="11" s="1"/>
  <c r="D91" i="11"/>
  <c r="BS91" i="11" s="1"/>
  <c r="D90" i="11"/>
  <c r="BS90" i="11" s="1"/>
  <c r="D89" i="11"/>
  <c r="BS89" i="11" s="1"/>
  <c r="D88" i="11"/>
  <c r="BS88" i="11" s="1"/>
  <c r="D87" i="11"/>
  <c r="BS87" i="11" s="1"/>
  <c r="D86" i="11"/>
  <c r="BS86" i="11" s="1"/>
  <c r="D85" i="11"/>
  <c r="BS85" i="11" s="1"/>
  <c r="D84" i="11"/>
  <c r="BS84" i="11" s="1"/>
  <c r="D83" i="11"/>
  <c r="BS83" i="11" s="1"/>
  <c r="D80" i="11"/>
  <c r="BS80" i="11" s="1"/>
  <c r="D77" i="11"/>
  <c r="BS77" i="11" s="1"/>
  <c r="D76" i="11"/>
  <c r="BS76" i="11" s="1"/>
  <c r="D75" i="11"/>
  <c r="BS75" i="11" s="1"/>
  <c r="D74" i="11"/>
  <c r="BS74" i="11" s="1"/>
  <c r="D73" i="11"/>
  <c r="BS73" i="11" s="1"/>
  <c r="D72" i="11"/>
  <c r="BS72" i="11" s="1"/>
  <c r="D70" i="11"/>
  <c r="BS70" i="11" s="1"/>
  <c r="D67" i="11"/>
  <c r="BS67" i="11" s="1"/>
  <c r="D66" i="11"/>
  <c r="BS66" i="11" s="1"/>
  <c r="D65" i="11"/>
  <c r="BS65" i="11" s="1"/>
  <c r="D64" i="11"/>
  <c r="BS64" i="11" s="1"/>
  <c r="D63" i="11"/>
  <c r="BS63" i="11" s="1"/>
  <c r="D62" i="11"/>
  <c r="BS62" i="11" s="1"/>
  <c r="D61" i="11"/>
  <c r="BS61" i="11" s="1"/>
  <c r="D60" i="11"/>
  <c r="BS60" i="11" s="1"/>
  <c r="D58" i="11"/>
  <c r="BS58" i="11" s="1"/>
  <c r="D55" i="11"/>
  <c r="BS55" i="11" s="1"/>
  <c r="D54" i="11"/>
  <c r="BS54" i="11" s="1"/>
  <c r="D53" i="11"/>
  <c r="BS53" i="11" s="1"/>
  <c r="D52" i="11"/>
  <c r="BS52" i="11" s="1"/>
  <c r="D51" i="11"/>
  <c r="BS51" i="11" s="1"/>
  <c r="D50" i="11"/>
  <c r="BS50" i="11" s="1"/>
  <c r="D49" i="11"/>
  <c r="BS49" i="11" s="1"/>
  <c r="D48" i="11"/>
  <c r="BS48" i="11" s="1"/>
  <c r="D47" i="11"/>
  <c r="BS47" i="11" s="1"/>
  <c r="D46" i="11"/>
  <c r="BS46" i="11" s="1"/>
  <c r="D45" i="11"/>
  <c r="BS45" i="11" s="1"/>
  <c r="D44" i="11"/>
  <c r="BS44" i="11" s="1"/>
  <c r="D41" i="11"/>
  <c r="BS41" i="11" s="1"/>
  <c r="D40" i="11"/>
  <c r="BS40" i="11" s="1"/>
  <c r="D37" i="11"/>
  <c r="BS37" i="11" s="1"/>
  <c r="D36" i="11"/>
  <c r="BS36" i="11" s="1"/>
  <c r="D35" i="11"/>
  <c r="BS35" i="11" s="1"/>
  <c r="D34" i="11"/>
  <c r="BS34" i="11" s="1"/>
  <c r="D33" i="11"/>
  <c r="BS33" i="11" s="1"/>
  <c r="D32" i="11"/>
  <c r="BS32" i="11" s="1"/>
  <c r="D31" i="11"/>
  <c r="BS31" i="11" s="1"/>
  <c r="D30" i="11"/>
  <c r="BS30" i="11" s="1"/>
  <c r="D29" i="11"/>
  <c r="BS29" i="11" s="1"/>
  <c r="D28" i="11"/>
  <c r="BS28" i="11" s="1"/>
  <c r="D27" i="11"/>
  <c r="BS27" i="11" s="1"/>
  <c r="D26" i="11"/>
  <c r="BS26" i="11" s="1"/>
  <c r="D25" i="11"/>
  <c r="BS25" i="11" s="1"/>
  <c r="D24" i="11"/>
  <c r="BS24" i="11" s="1"/>
  <c r="D22" i="11"/>
  <c r="BS22" i="11" s="1"/>
  <c r="D21" i="11"/>
  <c r="BS21" i="11" s="1"/>
  <c r="D20" i="11"/>
  <c r="BS20" i="11" s="1"/>
  <c r="D19" i="11"/>
  <c r="BS19" i="11" s="1"/>
  <c r="D18" i="11"/>
  <c r="BS18" i="11" s="1"/>
  <c r="D17" i="11"/>
  <c r="BS17" i="11" s="1"/>
  <c r="D16" i="11"/>
  <c r="BS16" i="11" s="1"/>
  <c r="D15" i="11"/>
  <c r="BS15" i="11" s="1"/>
  <c r="D14" i="11"/>
  <c r="BS14" i="11" s="1"/>
  <c r="D13" i="11"/>
  <c r="BS13" i="11" s="1"/>
  <c r="AE41" i="11" l="1"/>
  <c r="AE28" i="11"/>
  <c r="AE25" i="11"/>
  <c r="AE34" i="11"/>
  <c r="AE24" i="11"/>
  <c r="AE36" i="11"/>
  <c r="AE26" i="11"/>
  <c r="AE40" i="11"/>
  <c r="D447" i="11"/>
  <c r="AE37" i="11"/>
  <c r="AE35" i="11"/>
  <c r="AE33" i="11"/>
  <c r="AE32" i="11"/>
  <c r="AE31" i="11"/>
  <c r="AE29" i="11"/>
  <c r="AE27" i="11"/>
  <c r="BO519" i="11"/>
  <c r="BM519" i="11"/>
  <c r="BK519" i="11"/>
  <c r="BI519" i="11"/>
  <c r="BG519" i="11"/>
  <c r="BE519" i="11"/>
  <c r="BC519" i="11"/>
  <c r="BA519" i="11"/>
  <c r="AY519" i="11"/>
  <c r="AW519" i="11"/>
  <c r="AU519" i="11"/>
  <c r="AS519" i="11"/>
  <c r="AQ519" i="11"/>
  <c r="AO519" i="11"/>
  <c r="AM519" i="11"/>
  <c r="AK519" i="11"/>
  <c r="AI519" i="11"/>
  <c r="AG519" i="11"/>
  <c r="AE519" i="11"/>
  <c r="AC519" i="11"/>
  <c r="AA519" i="11"/>
  <c r="Y519" i="11"/>
  <c r="W519" i="11"/>
  <c r="U519" i="11"/>
  <c r="S519" i="11"/>
  <c r="Q519" i="11"/>
  <c r="O519" i="11"/>
  <c r="M519" i="11"/>
  <c r="K519" i="11"/>
  <c r="I519" i="11"/>
  <c r="G519" i="11"/>
  <c r="BO520" i="11"/>
  <c r="BM520" i="11"/>
  <c r="BK520" i="11"/>
  <c r="BI520" i="11"/>
  <c r="BG520" i="11"/>
  <c r="BE520" i="11"/>
  <c r="BC520" i="11"/>
  <c r="BA520" i="11"/>
  <c r="AY520" i="11"/>
  <c r="AW520" i="11"/>
  <c r="AU520" i="11"/>
  <c r="AS520" i="11"/>
  <c r="AQ520" i="11"/>
  <c r="AO520" i="11"/>
  <c r="AM520" i="11"/>
  <c r="AK520" i="11"/>
  <c r="AI520" i="11"/>
  <c r="AG520" i="11"/>
  <c r="AE520" i="11"/>
  <c r="AC520" i="11"/>
  <c r="AA520" i="11"/>
  <c r="Y520" i="11"/>
  <c r="W520" i="11"/>
  <c r="U520" i="11"/>
  <c r="S520" i="11"/>
  <c r="Q520" i="11"/>
  <c r="O520" i="11"/>
  <c r="M520" i="11"/>
  <c r="K520" i="11"/>
  <c r="I520" i="11"/>
  <c r="G520" i="11"/>
  <c r="BR343" i="11"/>
  <c r="BR346" i="11"/>
  <c r="BR344" i="11"/>
  <c r="J87" i="7"/>
  <c r="D82" i="11"/>
  <c r="BS82" i="11" s="1"/>
  <c r="J148" i="7"/>
  <c r="D143" i="11"/>
  <c r="BS143" i="11" s="1"/>
  <c r="D170" i="11"/>
  <c r="BS170" i="11" s="1"/>
  <c r="D197" i="11"/>
  <c r="BS197" i="11" s="1"/>
  <c r="J443" i="7"/>
  <c r="D438" i="11"/>
  <c r="BS438" i="11" s="1"/>
  <c r="J448" i="7"/>
  <c r="D443" i="11"/>
  <c r="BS443" i="11" s="1"/>
  <c r="AE91" i="11"/>
  <c r="AE92" i="11"/>
  <c r="AC274" i="11"/>
  <c r="AC276" i="11"/>
  <c r="BO406" i="11"/>
  <c r="I406" i="11"/>
  <c r="U406" i="11"/>
  <c r="AG406" i="11"/>
  <c r="AS406" i="11"/>
  <c r="BE406" i="11"/>
  <c r="K406" i="11"/>
  <c r="W406" i="11"/>
  <c r="AI406" i="11"/>
  <c r="AU406" i="11"/>
  <c r="BG406" i="11"/>
  <c r="M406" i="11"/>
  <c r="Y406" i="11"/>
  <c r="AK406" i="11"/>
  <c r="AW406" i="11"/>
  <c r="BI406" i="11"/>
  <c r="O406" i="11"/>
  <c r="AA406" i="11"/>
  <c r="AM406" i="11"/>
  <c r="AY406" i="11"/>
  <c r="BK406" i="11"/>
  <c r="Q406" i="11"/>
  <c r="AC406" i="11"/>
  <c r="AO406" i="11"/>
  <c r="BA406" i="11"/>
  <c r="BM406" i="11"/>
  <c r="G406" i="11"/>
  <c r="S406" i="11"/>
  <c r="AE406" i="11"/>
  <c r="AQ406" i="11"/>
  <c r="BC406" i="11"/>
  <c r="BG423" i="11"/>
  <c r="M423" i="11"/>
  <c r="Y423" i="11"/>
  <c r="AK423" i="11"/>
  <c r="AW423" i="11"/>
  <c r="BI423" i="11"/>
  <c r="O423" i="11"/>
  <c r="AA423" i="11"/>
  <c r="AM423" i="11"/>
  <c r="AY423" i="11"/>
  <c r="BK423" i="11"/>
  <c r="Q423" i="11"/>
  <c r="AC423" i="11"/>
  <c r="AO423" i="11"/>
  <c r="BA423" i="11"/>
  <c r="BM423" i="11"/>
  <c r="G423" i="11"/>
  <c r="S423" i="11"/>
  <c r="AE423" i="11"/>
  <c r="AQ423" i="11"/>
  <c r="BC423" i="11"/>
  <c r="BO423" i="11"/>
  <c r="I423" i="11"/>
  <c r="U423" i="11"/>
  <c r="AG423" i="11"/>
  <c r="AS423" i="11"/>
  <c r="BE423" i="11"/>
  <c r="K423" i="11"/>
  <c r="W423" i="11"/>
  <c r="AI423" i="11"/>
  <c r="AU423" i="11"/>
  <c r="BE425" i="11"/>
  <c r="AG425" i="11"/>
  <c r="BC425" i="11"/>
  <c r="Q425" i="11"/>
  <c r="S425" i="11"/>
  <c r="AI425" i="11"/>
  <c r="BG425" i="11"/>
  <c r="U425" i="11"/>
  <c r="AO425" i="11"/>
  <c r="BM425" i="11"/>
  <c r="G425" i="11"/>
  <c r="W425" i="11"/>
  <c r="AQ425" i="11"/>
  <c r="BO425" i="11"/>
  <c r="I425" i="11"/>
  <c r="AC425" i="11"/>
  <c r="AU425" i="11"/>
  <c r="K425" i="11"/>
  <c r="AE425" i="11"/>
  <c r="BA425" i="11"/>
  <c r="M425" i="11"/>
  <c r="Y425" i="11"/>
  <c r="AK425" i="11"/>
  <c r="AW425" i="11"/>
  <c r="BI425" i="11"/>
  <c r="O425" i="11"/>
  <c r="AA425" i="11"/>
  <c r="AM425" i="11"/>
  <c r="AY425" i="11"/>
  <c r="BK425" i="11"/>
  <c r="AS425" i="11"/>
  <c r="BG430" i="11"/>
  <c r="AW430" i="11"/>
  <c r="BI430" i="11"/>
  <c r="M430" i="11"/>
  <c r="Y430" i="11"/>
  <c r="AK430" i="11"/>
  <c r="O430" i="11"/>
  <c r="AA430" i="11"/>
  <c r="AM430" i="11"/>
  <c r="AY430" i="11"/>
  <c r="BK430" i="11"/>
  <c r="Q430" i="11"/>
  <c r="AC430" i="11"/>
  <c r="AO430" i="11"/>
  <c r="BA430" i="11"/>
  <c r="BM430" i="11"/>
  <c r="G430" i="11"/>
  <c r="S430" i="11"/>
  <c r="AE430" i="11"/>
  <c r="AQ430" i="11"/>
  <c r="BC430" i="11"/>
  <c r="BO430" i="11"/>
  <c r="I430" i="11"/>
  <c r="U430" i="11"/>
  <c r="AG430" i="11"/>
  <c r="AS430" i="11"/>
  <c r="BE430" i="11"/>
  <c r="K430" i="11"/>
  <c r="W430" i="11"/>
  <c r="AI430" i="11"/>
  <c r="AU430" i="11"/>
  <c r="BG431" i="11"/>
  <c r="AK431" i="11"/>
  <c r="M431" i="11"/>
  <c r="AW431" i="11"/>
  <c r="BI431" i="11"/>
  <c r="Y431" i="11"/>
  <c r="O431" i="11"/>
  <c r="AA431" i="11"/>
  <c r="AM431" i="11"/>
  <c r="AY431" i="11"/>
  <c r="BK431" i="11"/>
  <c r="Q431" i="11"/>
  <c r="AC431" i="11"/>
  <c r="AO431" i="11"/>
  <c r="BA431" i="11"/>
  <c r="BM431" i="11"/>
  <c r="G431" i="11"/>
  <c r="S431" i="11"/>
  <c r="AE431" i="11"/>
  <c r="AQ431" i="11"/>
  <c r="BC431" i="11"/>
  <c r="BO431" i="11"/>
  <c r="I431" i="11"/>
  <c r="U431" i="11"/>
  <c r="AG431" i="11"/>
  <c r="AS431" i="11"/>
  <c r="BE431" i="11"/>
  <c r="K431" i="11"/>
  <c r="W431" i="11"/>
  <c r="AI431" i="11"/>
  <c r="AU431" i="11"/>
  <c r="BG432" i="11"/>
  <c r="M432" i="11"/>
  <c r="Y432" i="11"/>
  <c r="AK432" i="11"/>
  <c r="AW432" i="11"/>
  <c r="BI432" i="11"/>
  <c r="O432" i="11"/>
  <c r="AA432" i="11"/>
  <c r="AM432" i="11"/>
  <c r="AY432" i="11"/>
  <c r="BK432" i="11"/>
  <c r="Q432" i="11"/>
  <c r="AC432" i="11"/>
  <c r="AO432" i="11"/>
  <c r="BA432" i="11"/>
  <c r="BM432" i="11"/>
  <c r="G432" i="11"/>
  <c r="S432" i="11"/>
  <c r="AE432" i="11"/>
  <c r="AQ432" i="11"/>
  <c r="BC432" i="11"/>
  <c r="BO432" i="11"/>
  <c r="I432" i="11"/>
  <c r="U432" i="11"/>
  <c r="AG432" i="11"/>
  <c r="AS432" i="11"/>
  <c r="BE432" i="11"/>
  <c r="K432" i="11"/>
  <c r="W432" i="11"/>
  <c r="AI432" i="11"/>
  <c r="AU432" i="11"/>
  <c r="BG433" i="11"/>
  <c r="M433" i="11"/>
  <c r="Y433" i="11"/>
  <c r="AK433" i="11"/>
  <c r="AW433" i="11"/>
  <c r="BI433" i="11"/>
  <c r="O433" i="11"/>
  <c r="AA433" i="11"/>
  <c r="AM433" i="11"/>
  <c r="AY433" i="11"/>
  <c r="BK433" i="11"/>
  <c r="Q433" i="11"/>
  <c r="AC433" i="11"/>
  <c r="AO433" i="11"/>
  <c r="BA433" i="11"/>
  <c r="BM433" i="11"/>
  <c r="G433" i="11"/>
  <c r="S433" i="11"/>
  <c r="AE433" i="11"/>
  <c r="AQ433" i="11"/>
  <c r="BC433" i="11"/>
  <c r="BO433" i="11"/>
  <c r="I433" i="11"/>
  <c r="U433" i="11"/>
  <c r="AG433" i="11"/>
  <c r="AS433" i="11"/>
  <c r="BE433" i="11"/>
  <c r="K433" i="11"/>
  <c r="W433" i="11"/>
  <c r="AI433" i="11"/>
  <c r="AU433" i="11"/>
  <c r="BG434" i="11"/>
  <c r="M434" i="11"/>
  <c r="Y434" i="11"/>
  <c r="AK434" i="11"/>
  <c r="AW434" i="11"/>
  <c r="BI434" i="11"/>
  <c r="O434" i="11"/>
  <c r="AA434" i="11"/>
  <c r="AM434" i="11"/>
  <c r="AY434" i="11"/>
  <c r="BK434" i="11"/>
  <c r="Q434" i="11"/>
  <c r="AC434" i="11"/>
  <c r="AO434" i="11"/>
  <c r="BA434" i="11"/>
  <c r="BM434" i="11"/>
  <c r="G434" i="11"/>
  <c r="S434" i="11"/>
  <c r="AE434" i="11"/>
  <c r="AQ434" i="11"/>
  <c r="BC434" i="11"/>
  <c r="BO434" i="11"/>
  <c r="I434" i="11"/>
  <c r="U434" i="11"/>
  <c r="AG434" i="11"/>
  <c r="AS434" i="11"/>
  <c r="BE434" i="11"/>
  <c r="K434" i="11"/>
  <c r="W434" i="11"/>
  <c r="AI434" i="11"/>
  <c r="AU434" i="11"/>
  <c r="BG435" i="11"/>
  <c r="M435" i="11"/>
  <c r="Y435" i="11"/>
  <c r="AK435" i="11"/>
  <c r="AW435" i="11"/>
  <c r="BI435" i="11"/>
  <c r="O435" i="11"/>
  <c r="AA435" i="11"/>
  <c r="AM435" i="11"/>
  <c r="AY435" i="11"/>
  <c r="BK435" i="11"/>
  <c r="Q435" i="11"/>
  <c r="AC435" i="11"/>
  <c r="AO435" i="11"/>
  <c r="BA435" i="11"/>
  <c r="BM435" i="11"/>
  <c r="G435" i="11"/>
  <c r="S435" i="11"/>
  <c r="AE435" i="11"/>
  <c r="AQ435" i="11"/>
  <c r="BC435" i="11"/>
  <c r="BO435" i="11"/>
  <c r="I435" i="11"/>
  <c r="U435" i="11"/>
  <c r="AG435" i="11"/>
  <c r="AS435" i="11"/>
  <c r="BE435" i="11"/>
  <c r="K435" i="11"/>
  <c r="W435" i="11"/>
  <c r="AI435" i="11"/>
  <c r="AU435" i="11"/>
  <c r="BE436" i="11"/>
  <c r="S436" i="11"/>
  <c r="AE436" i="11"/>
  <c r="BO436" i="11"/>
  <c r="K436" i="11"/>
  <c r="W436" i="11"/>
  <c r="AI436" i="11"/>
  <c r="AU436" i="11"/>
  <c r="BG436" i="11"/>
  <c r="M436" i="11"/>
  <c r="Y436" i="11"/>
  <c r="AK436" i="11"/>
  <c r="AW436" i="11"/>
  <c r="BI436" i="11"/>
  <c r="O436" i="11"/>
  <c r="AA436" i="11"/>
  <c r="AM436" i="11"/>
  <c r="AY436" i="11"/>
  <c r="BK436" i="11"/>
  <c r="Q436" i="11"/>
  <c r="AC436" i="11"/>
  <c r="AO436" i="11"/>
  <c r="BA436" i="11"/>
  <c r="BM436" i="11"/>
  <c r="G436" i="11"/>
  <c r="BC436" i="11"/>
  <c r="AQ436" i="11"/>
  <c r="I436" i="11"/>
  <c r="U436" i="11"/>
  <c r="AG436" i="11"/>
  <c r="AS436" i="11"/>
  <c r="BO441" i="11"/>
  <c r="BC441" i="11"/>
  <c r="AS441" i="11"/>
  <c r="S441" i="11"/>
  <c r="G441" i="11"/>
  <c r="AE441" i="11"/>
  <c r="AQ441" i="11"/>
  <c r="K441" i="11"/>
  <c r="W441" i="11"/>
  <c r="AI441" i="11"/>
  <c r="AU441" i="11"/>
  <c r="BG441" i="11"/>
  <c r="U441" i="11"/>
  <c r="AG441" i="11"/>
  <c r="BE441" i="11"/>
  <c r="M441" i="11"/>
  <c r="Y441" i="11"/>
  <c r="AK441" i="11"/>
  <c r="AW441" i="11"/>
  <c r="BI441" i="11"/>
  <c r="AA441" i="11"/>
  <c r="AM441" i="11"/>
  <c r="AY441" i="11"/>
  <c r="BK441" i="11"/>
  <c r="O441" i="11"/>
  <c r="Q441" i="11"/>
  <c r="AC441" i="11"/>
  <c r="AO441" i="11"/>
  <c r="BA441" i="11"/>
  <c r="BM441" i="11"/>
  <c r="I441" i="11"/>
  <c r="BE452" i="11"/>
  <c r="AI452" i="11"/>
  <c r="K452" i="11"/>
  <c r="W452" i="11"/>
  <c r="AU452" i="11"/>
  <c r="BG452" i="11"/>
  <c r="M452" i="11"/>
  <c r="Y452" i="11"/>
  <c r="AK452" i="11"/>
  <c r="AW452" i="11"/>
  <c r="BI452" i="11"/>
  <c r="O452" i="11"/>
  <c r="AA452" i="11"/>
  <c r="AM452" i="11"/>
  <c r="AY452" i="11"/>
  <c r="BK452" i="11"/>
  <c r="Q452" i="11"/>
  <c r="AC452" i="11"/>
  <c r="AO452" i="11"/>
  <c r="BA452" i="11"/>
  <c r="BM452" i="11"/>
  <c r="G452" i="11"/>
  <c r="S452" i="11"/>
  <c r="AE452" i="11"/>
  <c r="AQ452" i="11"/>
  <c r="BC452" i="11"/>
  <c r="BO452" i="11"/>
  <c r="I452" i="11"/>
  <c r="U452" i="11"/>
  <c r="AG452" i="11"/>
  <c r="AS452" i="11"/>
  <c r="BK463" i="11"/>
  <c r="AI463" i="11"/>
  <c r="BG463" i="11"/>
  <c r="G463" i="11"/>
  <c r="W463" i="11"/>
  <c r="S463" i="11"/>
  <c r="AQ463" i="11"/>
  <c r="BC463" i="11"/>
  <c r="U463" i="11"/>
  <c r="AO463" i="11"/>
  <c r="BE463" i="11"/>
  <c r="I463" i="11"/>
  <c r="AC463" i="11"/>
  <c r="AS463" i="11"/>
  <c r="BM463" i="11"/>
  <c r="K463" i="11"/>
  <c r="AE463" i="11"/>
  <c r="AU463" i="11"/>
  <c r="BO463" i="11"/>
  <c r="Q463" i="11"/>
  <c r="AG463" i="11"/>
  <c r="BA463" i="11"/>
  <c r="M463" i="11"/>
  <c r="Y463" i="11"/>
  <c r="AK463" i="11"/>
  <c r="AW463" i="11"/>
  <c r="BI463" i="11"/>
  <c r="O463" i="11"/>
  <c r="AA463" i="11"/>
  <c r="AM463" i="11"/>
  <c r="AY463" i="11"/>
  <c r="BO473" i="11"/>
  <c r="K473" i="11"/>
  <c r="W473" i="11"/>
  <c r="AI473" i="11"/>
  <c r="AU473" i="11"/>
  <c r="BG473" i="11"/>
  <c r="O473" i="11"/>
  <c r="AM473" i="11"/>
  <c r="AY473" i="11"/>
  <c r="BK473" i="11"/>
  <c r="I473" i="11"/>
  <c r="U473" i="11"/>
  <c r="AG473" i="11"/>
  <c r="AS473" i="11"/>
  <c r="BE473" i="11"/>
  <c r="M473" i="11"/>
  <c r="Y473" i="11"/>
  <c r="AK473" i="11"/>
  <c r="AW473" i="11"/>
  <c r="BI473" i="11"/>
  <c r="AA473" i="11"/>
  <c r="Q473" i="11"/>
  <c r="AC473" i="11"/>
  <c r="AO473" i="11"/>
  <c r="BA473" i="11"/>
  <c r="BM473" i="11"/>
  <c r="G473" i="11"/>
  <c r="S473" i="11"/>
  <c r="AE473" i="11"/>
  <c r="AQ473" i="11"/>
  <c r="BC473" i="11"/>
  <c r="BE486" i="11"/>
  <c r="K486" i="11"/>
  <c r="AI486" i="11"/>
  <c r="W486" i="11"/>
  <c r="AU486" i="11"/>
  <c r="BG486" i="11"/>
  <c r="M486" i="11"/>
  <c r="Y486" i="11"/>
  <c r="AK486" i="11"/>
  <c r="AW486" i="11"/>
  <c r="BI486" i="11"/>
  <c r="O486" i="11"/>
  <c r="AA486" i="11"/>
  <c r="AM486" i="11"/>
  <c r="AY486" i="11"/>
  <c r="BK486" i="11"/>
  <c r="Q486" i="11"/>
  <c r="AC486" i="11"/>
  <c r="AO486" i="11"/>
  <c r="BA486" i="11"/>
  <c r="BM486" i="11"/>
  <c r="G486" i="11"/>
  <c r="S486" i="11"/>
  <c r="AE486" i="11"/>
  <c r="AQ486" i="11"/>
  <c r="BC486" i="11"/>
  <c r="BO486" i="11"/>
  <c r="I486" i="11"/>
  <c r="U486" i="11"/>
  <c r="AG486" i="11"/>
  <c r="AS486" i="11"/>
  <c r="BK499" i="11"/>
  <c r="AQ499" i="11"/>
  <c r="BI499" i="11"/>
  <c r="G499" i="11"/>
  <c r="Y499" i="11"/>
  <c r="I499" i="11"/>
  <c r="AC499" i="11"/>
  <c r="AS499" i="11"/>
  <c r="BM499" i="11"/>
  <c r="M499" i="11"/>
  <c r="AE499" i="11"/>
  <c r="AW499" i="11"/>
  <c r="BO499" i="11"/>
  <c r="Q499" i="11"/>
  <c r="AG499" i="11"/>
  <c r="BA499" i="11"/>
  <c r="S499" i="11"/>
  <c r="AK499" i="11"/>
  <c r="BC499" i="11"/>
  <c r="U499" i="11"/>
  <c r="AO499" i="11"/>
  <c r="BE499" i="11"/>
  <c r="K499" i="11"/>
  <c r="W499" i="11"/>
  <c r="AI499" i="11"/>
  <c r="AU499" i="11"/>
  <c r="BG499" i="11"/>
  <c r="O499" i="11"/>
  <c r="AA499" i="11"/>
  <c r="AM499" i="11"/>
  <c r="AY499" i="11"/>
  <c r="BE506" i="11"/>
  <c r="AM506" i="11"/>
  <c r="AO506" i="11"/>
  <c r="BM506" i="11"/>
  <c r="K506" i="11"/>
  <c r="W506" i="11"/>
  <c r="AI506" i="11"/>
  <c r="AU506" i="11"/>
  <c r="BG506" i="11"/>
  <c r="M506" i="11"/>
  <c r="Y506" i="11"/>
  <c r="AK506" i="11"/>
  <c r="AW506" i="11"/>
  <c r="BI506" i="11"/>
  <c r="O506" i="11"/>
  <c r="AA506" i="11"/>
  <c r="BK506" i="11"/>
  <c r="AY506" i="11"/>
  <c r="Q506" i="11"/>
  <c r="AC506" i="11"/>
  <c r="BA506" i="11"/>
  <c r="G506" i="11"/>
  <c r="S506" i="11"/>
  <c r="AE506" i="11"/>
  <c r="AQ506" i="11"/>
  <c r="BC506" i="11"/>
  <c r="BO506" i="11"/>
  <c r="I506" i="11"/>
  <c r="U506" i="11"/>
  <c r="AG506" i="11"/>
  <c r="AS506" i="11"/>
  <c r="BE521" i="11"/>
  <c r="K521" i="11"/>
  <c r="W521" i="11"/>
  <c r="AI521" i="11"/>
  <c r="AU521" i="11"/>
  <c r="BG521" i="11"/>
  <c r="M521" i="11"/>
  <c r="Y521" i="11"/>
  <c r="AK521" i="11"/>
  <c r="AW521" i="11"/>
  <c r="BI521" i="11"/>
  <c r="AA521" i="11"/>
  <c r="AM521" i="11"/>
  <c r="AY521" i="11"/>
  <c r="BK521" i="11"/>
  <c r="O521" i="11"/>
  <c r="Q521" i="11"/>
  <c r="AC521" i="11"/>
  <c r="AO521" i="11"/>
  <c r="BA521" i="11"/>
  <c r="BM521" i="11"/>
  <c r="G521" i="11"/>
  <c r="S521" i="11"/>
  <c r="AE521" i="11"/>
  <c r="AQ521" i="11"/>
  <c r="BC521" i="11"/>
  <c r="BO521" i="11"/>
  <c r="I521" i="11"/>
  <c r="U521" i="11"/>
  <c r="AG521" i="11"/>
  <c r="AS521" i="11"/>
  <c r="BE386" i="11"/>
  <c r="BO386" i="11"/>
  <c r="AY386" i="11"/>
  <c r="AW386" i="11"/>
  <c r="BA386" i="11"/>
  <c r="AG386" i="11"/>
  <c r="K386" i="11"/>
  <c r="AC386" i="11"/>
  <c r="BI386" i="11"/>
  <c r="G386" i="11"/>
  <c r="AS386" i="11"/>
  <c r="O386" i="11"/>
  <c r="W386" i="11"/>
  <c r="AQ386" i="11"/>
  <c r="BM386" i="11"/>
  <c r="AE386" i="11"/>
  <c r="AA386" i="11"/>
  <c r="AI386" i="11"/>
  <c r="M386" i="11"/>
  <c r="BK386" i="11"/>
  <c r="BC386" i="11"/>
  <c r="AO386" i="11"/>
  <c r="AU386" i="11"/>
  <c r="Y386" i="11"/>
  <c r="AM386" i="11"/>
  <c r="I386" i="11"/>
  <c r="S386" i="11"/>
  <c r="BG386" i="11"/>
  <c r="AK386" i="11"/>
  <c r="Q386" i="11"/>
  <c r="U386" i="11"/>
  <c r="M58" i="11"/>
  <c r="AY58" i="11"/>
  <c r="AM58" i="11"/>
  <c r="BK58" i="11"/>
  <c r="Q58" i="11"/>
  <c r="O58" i="11"/>
  <c r="AC58" i="11"/>
  <c r="AO58" i="11"/>
  <c r="BA58" i="11"/>
  <c r="BI58" i="11"/>
  <c r="AA58" i="11"/>
  <c r="BM58" i="11"/>
  <c r="W58" i="11"/>
  <c r="I58" i="11"/>
  <c r="G58" i="11"/>
  <c r="AW58" i="11"/>
  <c r="BO58" i="11"/>
  <c r="Y58" i="11"/>
  <c r="BC58" i="11"/>
  <c r="U58" i="11"/>
  <c r="K58" i="11"/>
  <c r="S58" i="11"/>
  <c r="AK58" i="11"/>
  <c r="BE58" i="11"/>
  <c r="BG58" i="11"/>
  <c r="AS58" i="11"/>
  <c r="AQ58" i="11"/>
  <c r="AI58" i="11"/>
  <c r="AU58" i="11"/>
  <c r="AG58" i="11"/>
  <c r="AE58" i="11"/>
  <c r="BE80" i="11"/>
  <c r="I80" i="11"/>
  <c r="AW80" i="11"/>
  <c r="BA80" i="11"/>
  <c r="G80" i="11"/>
  <c r="K80" i="11"/>
  <c r="AS80" i="11"/>
  <c r="BM80" i="11"/>
  <c r="S80" i="11"/>
  <c r="AY80" i="11"/>
  <c r="BI80" i="11"/>
  <c r="BG80" i="11"/>
  <c r="AI80" i="11"/>
  <c r="BK80" i="11"/>
  <c r="W80" i="11"/>
  <c r="AE80" i="11"/>
  <c r="O80" i="11"/>
  <c r="AO80" i="11"/>
  <c r="BO80" i="11"/>
  <c r="M80" i="11"/>
  <c r="Q80" i="11"/>
  <c r="AU80" i="11"/>
  <c r="AQ80" i="11"/>
  <c r="AM80" i="11"/>
  <c r="Y80" i="11"/>
  <c r="AC80" i="11"/>
  <c r="AA80" i="11"/>
  <c r="BC80" i="11"/>
  <c r="U80" i="11"/>
  <c r="AK80" i="11"/>
  <c r="AG80" i="11"/>
  <c r="BO99" i="11"/>
  <c r="Y99" i="11"/>
  <c r="AG99" i="11"/>
  <c r="AU99" i="11"/>
  <c r="AK99" i="11"/>
  <c r="AS99" i="11"/>
  <c r="BG99" i="11"/>
  <c r="M99" i="11"/>
  <c r="AW99" i="11"/>
  <c r="BE99" i="11"/>
  <c r="O99" i="11"/>
  <c r="BI99" i="11"/>
  <c r="K99" i="11"/>
  <c r="I99" i="11"/>
  <c r="W99" i="11"/>
  <c r="U99" i="11"/>
  <c r="AI99" i="11"/>
  <c r="AA99" i="11"/>
  <c r="AO99" i="11"/>
  <c r="AQ99" i="11"/>
  <c r="AM99" i="11"/>
  <c r="BA99" i="11"/>
  <c r="BC99" i="11"/>
  <c r="AE99" i="11"/>
  <c r="AY99" i="11"/>
  <c r="BM99" i="11"/>
  <c r="BK99" i="11"/>
  <c r="G99" i="11"/>
  <c r="AC99" i="11"/>
  <c r="Q99" i="11"/>
  <c r="S99" i="11"/>
  <c r="J138" i="7"/>
  <c r="BE326" i="11"/>
  <c r="AM326" i="11"/>
  <c r="AI326" i="11"/>
  <c r="AW326" i="11"/>
  <c r="BA326" i="11"/>
  <c r="BO326" i="11"/>
  <c r="BK326" i="11"/>
  <c r="AU326" i="11"/>
  <c r="BI326" i="11"/>
  <c r="G326" i="11"/>
  <c r="I326" i="11"/>
  <c r="AC326" i="11"/>
  <c r="BG326" i="11"/>
  <c r="AA326" i="11"/>
  <c r="S326" i="11"/>
  <c r="U326" i="11"/>
  <c r="BM326" i="11"/>
  <c r="M326" i="11"/>
  <c r="AY326" i="11"/>
  <c r="AE326" i="11"/>
  <c r="AG326" i="11"/>
  <c r="K326" i="11"/>
  <c r="Y326" i="11"/>
  <c r="Q326" i="11"/>
  <c r="AQ326" i="11"/>
  <c r="AS326" i="11"/>
  <c r="O326" i="11"/>
  <c r="W326" i="11"/>
  <c r="AK326" i="11"/>
  <c r="AO326" i="11"/>
  <c r="BC326" i="11"/>
  <c r="J382" i="7"/>
  <c r="H393" i="7"/>
  <c r="H420" i="7"/>
  <c r="J432" i="7"/>
  <c r="H480" i="7"/>
  <c r="J493" i="7"/>
  <c r="BM223" i="11"/>
  <c r="BG223" i="11"/>
  <c r="BO223" i="11"/>
  <c r="AQ223" i="11"/>
  <c r="AG223" i="11"/>
  <c r="W223" i="11"/>
  <c r="M223" i="11"/>
  <c r="AA223" i="11"/>
  <c r="AO223" i="11"/>
  <c r="G223" i="11"/>
  <c r="AE223" i="11"/>
  <c r="BE223" i="11"/>
  <c r="AU223" i="11"/>
  <c r="Y223" i="11"/>
  <c r="AM223" i="11"/>
  <c r="BA223" i="11"/>
  <c r="AK223" i="11"/>
  <c r="AY223" i="11"/>
  <c r="BC223" i="11"/>
  <c r="U223" i="11"/>
  <c r="AW223" i="11"/>
  <c r="BK223" i="11"/>
  <c r="K223" i="11"/>
  <c r="AI223" i="11"/>
  <c r="AS223" i="11"/>
  <c r="BI223" i="11"/>
  <c r="Q223" i="11"/>
  <c r="S223" i="11"/>
  <c r="I223" i="11"/>
  <c r="O223" i="11"/>
  <c r="AC223" i="11"/>
  <c r="H65" i="7"/>
  <c r="H333" i="7"/>
  <c r="J353" i="7"/>
  <c r="BK366" i="11"/>
  <c r="AQ366" i="11"/>
  <c r="BC366" i="11"/>
  <c r="BI366" i="11"/>
  <c r="BG366" i="11"/>
  <c r="K366" i="11"/>
  <c r="Q366" i="11"/>
  <c r="O366" i="11"/>
  <c r="I366" i="11"/>
  <c r="AE366" i="11"/>
  <c r="AG366" i="11"/>
  <c r="M366" i="11"/>
  <c r="AA366" i="11"/>
  <c r="AC366" i="11"/>
  <c r="AU366" i="11"/>
  <c r="BA366" i="11"/>
  <c r="Y366" i="11"/>
  <c r="AM366" i="11"/>
  <c r="G366" i="11"/>
  <c r="AS366" i="11"/>
  <c r="AO366" i="11"/>
  <c r="BO366" i="11"/>
  <c r="S366" i="11"/>
  <c r="AK366" i="11"/>
  <c r="AY366" i="11"/>
  <c r="U366" i="11"/>
  <c r="W366" i="11"/>
  <c r="BM366" i="11"/>
  <c r="BE366" i="11"/>
  <c r="AI366" i="11"/>
  <c r="AW366" i="11"/>
  <c r="J393" i="7"/>
  <c r="J420" i="7"/>
  <c r="H453" i="7"/>
  <c r="J480" i="7"/>
  <c r="J513" i="7"/>
  <c r="BK70" i="11"/>
  <c r="U70" i="11"/>
  <c r="AK70" i="11"/>
  <c r="BC70" i="11"/>
  <c r="AA70" i="11"/>
  <c r="G70" i="11"/>
  <c r="O70" i="11"/>
  <c r="S70" i="11"/>
  <c r="AI70" i="11"/>
  <c r="BA70" i="11"/>
  <c r="M70" i="11"/>
  <c r="AM70" i="11"/>
  <c r="W70" i="11"/>
  <c r="BG70" i="11"/>
  <c r="Q70" i="11"/>
  <c r="AG70" i="11"/>
  <c r="AW70" i="11"/>
  <c r="BO70" i="11"/>
  <c r="AC70" i="11"/>
  <c r="AY70" i="11"/>
  <c r="AU70" i="11"/>
  <c r="BM70" i="11"/>
  <c r="K70" i="11"/>
  <c r="AQ70" i="11"/>
  <c r="AS70" i="11"/>
  <c r="AE70" i="11"/>
  <c r="BI70" i="11"/>
  <c r="I70" i="11"/>
  <c r="Y70" i="11"/>
  <c r="BE70" i="11"/>
  <c r="AO70" i="11"/>
  <c r="H87" i="7"/>
  <c r="H106" i="7"/>
  <c r="H49" i="7"/>
  <c r="H77" i="7"/>
  <c r="J106" i="7"/>
  <c r="H120" i="7"/>
  <c r="AS151" i="11"/>
  <c r="AM151" i="11"/>
  <c r="S151" i="11"/>
  <c r="U151" i="11"/>
  <c r="AU151" i="11"/>
  <c r="BI151" i="11"/>
  <c r="AY151" i="11"/>
  <c r="AE151" i="11"/>
  <c r="AG151" i="11"/>
  <c r="BG151" i="11"/>
  <c r="AA151" i="11"/>
  <c r="Q151" i="11"/>
  <c r="AQ151" i="11"/>
  <c r="BE151" i="11"/>
  <c r="M151" i="11"/>
  <c r="BK151" i="11"/>
  <c r="AO151" i="11"/>
  <c r="BC151" i="11"/>
  <c r="K151" i="11"/>
  <c r="Y151" i="11"/>
  <c r="AC151" i="11"/>
  <c r="BA151" i="11"/>
  <c r="BO151" i="11"/>
  <c r="W151" i="11"/>
  <c r="AK151" i="11"/>
  <c r="BM151" i="11"/>
  <c r="O151" i="11"/>
  <c r="G151" i="11"/>
  <c r="I151" i="11"/>
  <c r="AI151" i="11"/>
  <c r="AW151" i="11"/>
  <c r="BO184" i="11"/>
  <c r="AA184" i="11"/>
  <c r="BM184" i="11"/>
  <c r="AS184" i="11"/>
  <c r="BG184" i="11"/>
  <c r="BK184" i="11"/>
  <c r="AY184" i="11"/>
  <c r="S184" i="11"/>
  <c r="BE184" i="11"/>
  <c r="M184" i="11"/>
  <c r="AM184" i="11"/>
  <c r="Q184" i="11"/>
  <c r="AQ184" i="11"/>
  <c r="K184" i="11"/>
  <c r="Y184" i="11"/>
  <c r="G184" i="11"/>
  <c r="AC184" i="11"/>
  <c r="I184" i="11"/>
  <c r="W184" i="11"/>
  <c r="AK184" i="11"/>
  <c r="AE184" i="11"/>
  <c r="AO184" i="11"/>
  <c r="U184" i="11"/>
  <c r="AI184" i="11"/>
  <c r="AW184" i="11"/>
  <c r="BC184" i="11"/>
  <c r="O184" i="11"/>
  <c r="BA184" i="11"/>
  <c r="AG184" i="11"/>
  <c r="AU184" i="11"/>
  <c r="BI184" i="11"/>
  <c r="BG205" i="11"/>
  <c r="Y205" i="11"/>
  <c r="AA205" i="11"/>
  <c r="BA205" i="11"/>
  <c r="BC205" i="11"/>
  <c r="AI205" i="11"/>
  <c r="AM205" i="11"/>
  <c r="BM205" i="11"/>
  <c r="BO205" i="11"/>
  <c r="I205" i="11"/>
  <c r="AU205" i="11"/>
  <c r="AO205" i="11"/>
  <c r="AK205" i="11"/>
  <c r="AY205" i="11"/>
  <c r="G205" i="11"/>
  <c r="U205" i="11"/>
  <c r="BI205" i="11"/>
  <c r="W205" i="11"/>
  <c r="AW205" i="11"/>
  <c r="BK205" i="11"/>
  <c r="Q205" i="11"/>
  <c r="S205" i="11"/>
  <c r="AG205" i="11"/>
  <c r="M205" i="11"/>
  <c r="AC205" i="11"/>
  <c r="AE205" i="11"/>
  <c r="AS205" i="11"/>
  <c r="K205" i="11"/>
  <c r="O205" i="11"/>
  <c r="AQ205" i="11"/>
  <c r="BE205" i="11"/>
  <c r="BE242" i="11"/>
  <c r="O242" i="11"/>
  <c r="K242" i="11"/>
  <c r="Y242" i="11"/>
  <c r="AO242" i="11"/>
  <c r="BC242" i="11"/>
  <c r="AM242" i="11"/>
  <c r="W242" i="11"/>
  <c r="AK242" i="11"/>
  <c r="BM242" i="11"/>
  <c r="BO242" i="11"/>
  <c r="BK242" i="11"/>
  <c r="AI242" i="11"/>
  <c r="AW242" i="11"/>
  <c r="G242" i="11"/>
  <c r="I242" i="11"/>
  <c r="Q242" i="11"/>
  <c r="AU242" i="11"/>
  <c r="BI242" i="11"/>
  <c r="S242" i="11"/>
  <c r="U242" i="11"/>
  <c r="AC242" i="11"/>
  <c r="BG242" i="11"/>
  <c r="AA242" i="11"/>
  <c r="AE242" i="11"/>
  <c r="AG242" i="11"/>
  <c r="BA242" i="11"/>
  <c r="M242" i="11"/>
  <c r="AY242" i="11"/>
  <c r="AQ242" i="11"/>
  <c r="AS242" i="11"/>
  <c r="BM279" i="11"/>
  <c r="I279" i="11"/>
  <c r="BC279" i="11"/>
  <c r="BE279" i="11"/>
  <c r="W279" i="11"/>
  <c r="AK279" i="11"/>
  <c r="AY279" i="11"/>
  <c r="AS279" i="11"/>
  <c r="AI279" i="11"/>
  <c r="AW279" i="11"/>
  <c r="BK279" i="11"/>
  <c r="G279" i="11"/>
  <c r="AE279" i="11"/>
  <c r="AU279" i="11"/>
  <c r="BI279" i="11"/>
  <c r="Q279" i="11"/>
  <c r="AQ279" i="11"/>
  <c r="BO279" i="11"/>
  <c r="BG279" i="11"/>
  <c r="O279" i="11"/>
  <c r="AC279" i="11"/>
  <c r="AG279" i="11"/>
  <c r="M279" i="11"/>
  <c r="AA279" i="11"/>
  <c r="AO279" i="11"/>
  <c r="S279" i="11"/>
  <c r="U279" i="11"/>
  <c r="K279" i="11"/>
  <c r="Y279" i="11"/>
  <c r="AM279" i="11"/>
  <c r="BA279" i="11"/>
  <c r="H323" i="7"/>
  <c r="J333" i="7"/>
  <c r="C34" i="21" s="1"/>
  <c r="H362" i="7"/>
  <c r="H373" i="7"/>
  <c r="H448" i="7"/>
  <c r="J453" i="7"/>
  <c r="I22" i="11"/>
  <c r="BK22" i="11"/>
  <c r="AQ22" i="11"/>
  <c r="AO22" i="11"/>
  <c r="AM22" i="11"/>
  <c r="Y22" i="11"/>
  <c r="AG22" i="11"/>
  <c r="AE22" i="11"/>
  <c r="AC22" i="11"/>
  <c r="BG22" i="11"/>
  <c r="U22" i="11"/>
  <c r="Q22" i="11"/>
  <c r="AU22" i="11"/>
  <c r="AS22" i="11"/>
  <c r="M22" i="11"/>
  <c r="S22" i="11"/>
  <c r="AI22" i="11"/>
  <c r="BA22" i="11"/>
  <c r="AW22" i="11"/>
  <c r="AY22" i="11"/>
  <c r="G22" i="11"/>
  <c r="O22" i="11"/>
  <c r="W22" i="11"/>
  <c r="K22" i="11"/>
  <c r="AK22" i="11"/>
  <c r="BO22" i="11"/>
  <c r="BM22" i="11"/>
  <c r="AA22" i="11"/>
  <c r="BI22" i="11"/>
  <c r="BE22" i="11"/>
  <c r="BC22" i="11"/>
  <c r="J65" i="7"/>
  <c r="J49" i="7"/>
  <c r="C17" i="21" s="1"/>
  <c r="J77" i="7"/>
  <c r="C19" i="21" s="1"/>
  <c r="J120" i="7"/>
  <c r="BM141" i="11"/>
  <c r="AQ141" i="11"/>
  <c r="W141" i="11"/>
  <c r="AK141" i="11"/>
  <c r="AY141" i="11"/>
  <c r="AE141" i="11"/>
  <c r="AI141" i="11"/>
  <c r="AW141" i="11"/>
  <c r="BK141" i="11"/>
  <c r="BO141" i="11"/>
  <c r="AU141" i="11"/>
  <c r="BI141" i="11"/>
  <c r="Q141" i="11"/>
  <c r="AG141" i="11"/>
  <c r="S141" i="11"/>
  <c r="BG141" i="11"/>
  <c r="O141" i="11"/>
  <c r="AC141" i="11"/>
  <c r="I141" i="11"/>
  <c r="BC141" i="11"/>
  <c r="U141" i="11"/>
  <c r="M141" i="11"/>
  <c r="AA141" i="11"/>
  <c r="AO141" i="11"/>
  <c r="G141" i="11"/>
  <c r="AS141" i="11"/>
  <c r="BE141" i="11"/>
  <c r="K141" i="11"/>
  <c r="Y141" i="11"/>
  <c r="AM141" i="11"/>
  <c r="BA141" i="11"/>
  <c r="H158" i="7"/>
  <c r="BE168" i="11"/>
  <c r="BA168" i="11"/>
  <c r="K168" i="11"/>
  <c r="Y168" i="11"/>
  <c r="AM168" i="11"/>
  <c r="S168" i="11"/>
  <c r="G168" i="11"/>
  <c r="W168" i="11"/>
  <c r="AK168" i="11"/>
  <c r="AY168" i="11"/>
  <c r="I168" i="11"/>
  <c r="AE168" i="11"/>
  <c r="AI168" i="11"/>
  <c r="AW168" i="11"/>
  <c r="BK168" i="11"/>
  <c r="U168" i="11"/>
  <c r="AQ168" i="11"/>
  <c r="AU168" i="11"/>
  <c r="BI168" i="11"/>
  <c r="AO168" i="11"/>
  <c r="AG168" i="11"/>
  <c r="BC168" i="11"/>
  <c r="BG168" i="11"/>
  <c r="O168" i="11"/>
  <c r="AC168" i="11"/>
  <c r="AS168" i="11"/>
  <c r="Q168" i="11"/>
  <c r="BO168" i="11"/>
  <c r="M168" i="11"/>
  <c r="AA168" i="11"/>
  <c r="BM168" i="11"/>
  <c r="BM195" i="11"/>
  <c r="AW195" i="11"/>
  <c r="S195" i="11"/>
  <c r="BK195" i="11"/>
  <c r="I195" i="11"/>
  <c r="AI195" i="11"/>
  <c r="Q195" i="11"/>
  <c r="G195" i="11"/>
  <c r="Y195" i="11"/>
  <c r="BC195" i="11"/>
  <c r="O195" i="11"/>
  <c r="AC195" i="11"/>
  <c r="AE195" i="11"/>
  <c r="AQ195" i="11"/>
  <c r="AS195" i="11"/>
  <c r="U195" i="11"/>
  <c r="AA195" i="11"/>
  <c r="AO195" i="11"/>
  <c r="BO195" i="11"/>
  <c r="AG195" i="11"/>
  <c r="K195" i="11"/>
  <c r="BI195" i="11"/>
  <c r="AK195" i="11"/>
  <c r="AM195" i="11"/>
  <c r="BA195" i="11"/>
  <c r="W195" i="11"/>
  <c r="BG195" i="11"/>
  <c r="AU195" i="11"/>
  <c r="M195" i="11"/>
  <c r="BE195" i="11"/>
  <c r="AY195" i="11"/>
  <c r="H249" i="7"/>
  <c r="BE265" i="11"/>
  <c r="O265" i="11"/>
  <c r="W265" i="11"/>
  <c r="AK265" i="11"/>
  <c r="AO265" i="11"/>
  <c r="BC265" i="11"/>
  <c r="AM265" i="11"/>
  <c r="AI265" i="11"/>
  <c r="AW265" i="11"/>
  <c r="BM265" i="11"/>
  <c r="BO265" i="11"/>
  <c r="BK265" i="11"/>
  <c r="AU265" i="11"/>
  <c r="BI265" i="11"/>
  <c r="G265" i="11"/>
  <c r="I265" i="11"/>
  <c r="Q265" i="11"/>
  <c r="BG265" i="11"/>
  <c r="AA265" i="11"/>
  <c r="S265" i="11"/>
  <c r="U265" i="11"/>
  <c r="BA265" i="11"/>
  <c r="M265" i="11"/>
  <c r="AY265" i="11"/>
  <c r="AE265" i="11"/>
  <c r="AG265" i="11"/>
  <c r="K265" i="11"/>
  <c r="Y265" i="11"/>
  <c r="AC265" i="11"/>
  <c r="AQ265" i="11"/>
  <c r="AS265" i="11"/>
  <c r="J323" i="7"/>
  <c r="C33" i="21" s="1"/>
  <c r="J362" i="7"/>
  <c r="J373" i="7"/>
  <c r="H401" i="7"/>
  <c r="H413" i="7"/>
  <c r="H470" i="7"/>
  <c r="M41" i="11"/>
  <c r="BO41" i="11"/>
  <c r="AC41" i="11"/>
  <c r="BK41" i="11"/>
  <c r="AY41" i="11"/>
  <c r="BM41" i="11"/>
  <c r="AO41" i="11"/>
  <c r="BA41" i="11"/>
  <c r="AA41" i="11"/>
  <c r="AQ41" i="11"/>
  <c r="Q41" i="11"/>
  <c r="S41" i="11"/>
  <c r="BG41" i="11"/>
  <c r="BC41" i="11"/>
  <c r="AM41" i="11"/>
  <c r="O41" i="11"/>
  <c r="G41" i="11"/>
  <c r="BE41" i="11"/>
  <c r="AW41" i="11"/>
  <c r="AS41" i="11"/>
  <c r="AU41" i="11"/>
  <c r="Y41" i="11"/>
  <c r="BI41" i="11"/>
  <c r="AK41" i="11"/>
  <c r="AG41" i="11"/>
  <c r="K41" i="11"/>
  <c r="AI41" i="11"/>
  <c r="U41" i="11"/>
  <c r="W41" i="11"/>
  <c r="I41" i="11"/>
  <c r="BI113" i="11"/>
  <c r="Q113" i="11"/>
  <c r="S113" i="11"/>
  <c r="U113" i="11"/>
  <c r="AI113" i="11"/>
  <c r="AW113" i="11"/>
  <c r="O113" i="11"/>
  <c r="AC113" i="11"/>
  <c r="AE113" i="11"/>
  <c r="AG113" i="11"/>
  <c r="AU113" i="11"/>
  <c r="AA113" i="11"/>
  <c r="AO113" i="11"/>
  <c r="AQ113" i="11"/>
  <c r="AS113" i="11"/>
  <c r="BG113" i="11"/>
  <c r="AM113" i="11"/>
  <c r="BA113" i="11"/>
  <c r="BC113" i="11"/>
  <c r="BE113" i="11"/>
  <c r="M113" i="11"/>
  <c r="AY113" i="11"/>
  <c r="BM113" i="11"/>
  <c r="BO113" i="11"/>
  <c r="K113" i="11"/>
  <c r="Y113" i="11"/>
  <c r="BK113" i="11"/>
  <c r="G113" i="11"/>
  <c r="I113" i="11"/>
  <c r="W113" i="11"/>
  <c r="AK113" i="11"/>
  <c r="J29" i="7"/>
  <c r="C15" i="21" s="1"/>
  <c r="BE40" i="11"/>
  <c r="W40" i="11"/>
  <c r="AK40" i="11"/>
  <c r="BA40" i="11"/>
  <c r="G40" i="11"/>
  <c r="AS40" i="11"/>
  <c r="K40" i="11"/>
  <c r="AY40" i="11"/>
  <c r="U40" i="11"/>
  <c r="AI40" i="11"/>
  <c r="AW40" i="11"/>
  <c r="BM40" i="11"/>
  <c r="S40" i="11"/>
  <c r="AM40" i="11"/>
  <c r="AU40" i="11"/>
  <c r="BI40" i="11"/>
  <c r="BO40" i="11"/>
  <c r="BG40" i="11"/>
  <c r="AA40" i="11"/>
  <c r="Q40" i="11"/>
  <c r="AQ40" i="11"/>
  <c r="AG40" i="11"/>
  <c r="Y40" i="11"/>
  <c r="O40" i="11"/>
  <c r="M40" i="11"/>
  <c r="BK40" i="11"/>
  <c r="AC40" i="11"/>
  <c r="BC40" i="11"/>
  <c r="I40" i="11"/>
  <c r="AO40" i="11"/>
  <c r="BM131" i="11"/>
  <c r="U131" i="11"/>
  <c r="K131" i="11"/>
  <c r="Y131" i="11"/>
  <c r="AM131" i="11"/>
  <c r="BA131" i="11"/>
  <c r="AS131" i="11"/>
  <c r="W131" i="11"/>
  <c r="AK131" i="11"/>
  <c r="AY131" i="11"/>
  <c r="AQ131" i="11"/>
  <c r="AE131" i="11"/>
  <c r="G131" i="11"/>
  <c r="AI131" i="11"/>
  <c r="AW131" i="11"/>
  <c r="BK131" i="11"/>
  <c r="I131" i="11"/>
  <c r="BE131" i="11"/>
  <c r="S131" i="11"/>
  <c r="AG131" i="11"/>
  <c r="AU131" i="11"/>
  <c r="BI131" i="11"/>
  <c r="Q131" i="11"/>
  <c r="BC131" i="11"/>
  <c r="BG131" i="11"/>
  <c r="O131" i="11"/>
  <c r="AC131" i="11"/>
  <c r="BO131" i="11"/>
  <c r="M131" i="11"/>
  <c r="AA131" i="11"/>
  <c r="AO131" i="11"/>
  <c r="H148" i="7"/>
  <c r="J158" i="7"/>
  <c r="C25" i="21" s="1"/>
  <c r="J249" i="7"/>
  <c r="C31" i="21" s="1"/>
  <c r="BG313" i="11"/>
  <c r="AW313" i="11"/>
  <c r="AA313" i="11"/>
  <c r="BA313" i="11"/>
  <c r="BO313" i="11"/>
  <c r="W313" i="11"/>
  <c r="AM313" i="11"/>
  <c r="BM313" i="11"/>
  <c r="G313" i="11"/>
  <c r="I313" i="11"/>
  <c r="AI313" i="11"/>
  <c r="M313" i="11"/>
  <c r="BI313" i="11"/>
  <c r="AY313" i="11"/>
  <c r="S313" i="11"/>
  <c r="U313" i="11"/>
  <c r="AU313" i="11"/>
  <c r="K313" i="11"/>
  <c r="Y313" i="11"/>
  <c r="BK313" i="11"/>
  <c r="Q313" i="11"/>
  <c r="AE313" i="11"/>
  <c r="AG313" i="11"/>
  <c r="AK313" i="11"/>
  <c r="AC313" i="11"/>
  <c r="AQ313" i="11"/>
  <c r="AS313" i="11"/>
  <c r="O313" i="11"/>
  <c r="AO313" i="11"/>
  <c r="BC313" i="11"/>
  <c r="BE313" i="11"/>
  <c r="BE375" i="11"/>
  <c r="AM375" i="11"/>
  <c r="S375" i="11"/>
  <c r="W375" i="11"/>
  <c r="AK375" i="11"/>
  <c r="BM375" i="11"/>
  <c r="AY375" i="11"/>
  <c r="AE375" i="11"/>
  <c r="AI375" i="11"/>
  <c r="AW375" i="11"/>
  <c r="I375" i="11"/>
  <c r="Q375" i="11"/>
  <c r="AQ375" i="11"/>
  <c r="AU375" i="11"/>
  <c r="BI375" i="11"/>
  <c r="U375" i="11"/>
  <c r="AO375" i="11"/>
  <c r="BC375" i="11"/>
  <c r="BG375" i="11"/>
  <c r="AA375" i="11"/>
  <c r="AG375" i="11"/>
  <c r="BA375" i="11"/>
  <c r="BO375" i="11"/>
  <c r="M375" i="11"/>
  <c r="BK375" i="11"/>
  <c r="AS375" i="11"/>
  <c r="O375" i="11"/>
  <c r="G375" i="11"/>
  <c r="K375" i="11"/>
  <c r="Y375" i="11"/>
  <c r="AC375" i="11"/>
  <c r="J401" i="7"/>
  <c r="H443" i="7"/>
  <c r="J413" i="7"/>
  <c r="J470" i="7"/>
  <c r="BG304" i="11"/>
  <c r="AK304" i="11"/>
  <c r="M304" i="11"/>
  <c r="AM304" i="11"/>
  <c r="BA304" i="11"/>
  <c r="BC304" i="11"/>
  <c r="BI304" i="11"/>
  <c r="BK304" i="11"/>
  <c r="K304" i="11"/>
  <c r="AW304" i="11"/>
  <c r="Q304" i="11"/>
  <c r="S304" i="11"/>
  <c r="I304" i="11"/>
  <c r="Y304" i="11"/>
  <c r="AY304" i="11"/>
  <c r="BM304" i="11"/>
  <c r="BO304" i="11"/>
  <c r="AS304" i="11"/>
  <c r="G304" i="11"/>
  <c r="AG304" i="11"/>
  <c r="W304" i="11"/>
  <c r="U304" i="11"/>
  <c r="O304" i="11"/>
  <c r="AC304" i="11"/>
  <c r="AE304" i="11"/>
  <c r="AI304" i="11"/>
  <c r="BE304" i="11"/>
  <c r="AA304" i="11"/>
  <c r="AO304" i="11"/>
  <c r="AQ304" i="11"/>
  <c r="AU304" i="11"/>
  <c r="BG295" i="11"/>
  <c r="BA295" i="11"/>
  <c r="Q295" i="11"/>
  <c r="AQ295" i="11"/>
  <c r="AK295" i="11"/>
  <c r="AY295" i="11"/>
  <c r="I295" i="11"/>
  <c r="BM295" i="11"/>
  <c r="U295" i="11"/>
  <c r="K295" i="11"/>
  <c r="AG295" i="11"/>
  <c r="AC295" i="11"/>
  <c r="BC295" i="11"/>
  <c r="AO295" i="11"/>
  <c r="BO295" i="11"/>
  <c r="AW295" i="11"/>
  <c r="BK295" i="11"/>
  <c r="BI295" i="11"/>
  <c r="AS295" i="11"/>
  <c r="O295" i="11"/>
  <c r="W295" i="11"/>
  <c r="BE295" i="11"/>
  <c r="G295" i="11"/>
  <c r="M295" i="11"/>
  <c r="AA295" i="11"/>
  <c r="AI295" i="11"/>
  <c r="AE295" i="11"/>
  <c r="S295" i="11"/>
  <c r="Y295" i="11"/>
  <c r="AM295" i="11"/>
  <c r="AU295" i="11"/>
  <c r="BG286" i="11"/>
  <c r="AO286" i="11"/>
  <c r="BI286" i="11"/>
  <c r="AM286" i="11"/>
  <c r="AQ286" i="11"/>
  <c r="AS286" i="11"/>
  <c r="G286" i="11"/>
  <c r="M286" i="11"/>
  <c r="AC286" i="11"/>
  <c r="AY286" i="11"/>
  <c r="BC286" i="11"/>
  <c r="BE286" i="11"/>
  <c r="Q286" i="11"/>
  <c r="I286" i="11"/>
  <c r="AW286" i="11"/>
  <c r="BM286" i="11"/>
  <c r="BK286" i="11"/>
  <c r="BO286" i="11"/>
  <c r="K286" i="11"/>
  <c r="AK286" i="11"/>
  <c r="W286" i="11"/>
  <c r="BA286" i="11"/>
  <c r="O286" i="11"/>
  <c r="S286" i="11"/>
  <c r="U286" i="11"/>
  <c r="AI286" i="11"/>
  <c r="Y286" i="11"/>
  <c r="AA286" i="11"/>
  <c r="AE286" i="11"/>
  <c r="AG286" i="11"/>
  <c r="AU286" i="11"/>
  <c r="BG276" i="11"/>
  <c r="AK276" i="11"/>
  <c r="AQ276" i="11"/>
  <c r="AM276" i="11"/>
  <c r="AS276" i="11"/>
  <c r="AO276" i="11"/>
  <c r="W276" i="11"/>
  <c r="BA276" i="11"/>
  <c r="BI276" i="11"/>
  <c r="BO276" i="11"/>
  <c r="AY276" i="11"/>
  <c r="BE276" i="11"/>
  <c r="AE276" i="11"/>
  <c r="I276" i="11"/>
  <c r="G276" i="11"/>
  <c r="Q276" i="11"/>
  <c r="Y276" i="11"/>
  <c r="BK276" i="11"/>
  <c r="K276" i="11"/>
  <c r="AW276" i="11"/>
  <c r="BC276" i="11"/>
  <c r="BM276" i="11"/>
  <c r="O276" i="11"/>
  <c r="U276" i="11"/>
  <c r="AI276" i="11"/>
  <c r="M276" i="11"/>
  <c r="S276" i="11"/>
  <c r="AA276" i="11"/>
  <c r="AG276" i="11"/>
  <c r="AU276" i="11"/>
  <c r="BG181" i="11"/>
  <c r="U181" i="11"/>
  <c r="I181" i="11"/>
  <c r="AA181" i="11"/>
  <c r="AU181" i="11"/>
  <c r="AO181" i="11"/>
  <c r="G181" i="11"/>
  <c r="AC181" i="11"/>
  <c r="AM181" i="11"/>
  <c r="BE181" i="11"/>
  <c r="Y181" i="11"/>
  <c r="S181" i="11"/>
  <c r="AS181" i="11"/>
  <c r="M181" i="11"/>
  <c r="AY181" i="11"/>
  <c r="BI181" i="11"/>
  <c r="AK181" i="11"/>
  <c r="AW181" i="11"/>
  <c r="AG181" i="11"/>
  <c r="W181" i="11"/>
  <c r="BO181" i="11"/>
  <c r="BA181" i="11"/>
  <c r="O181" i="11"/>
  <c r="AI181" i="11"/>
  <c r="AQ181" i="11"/>
  <c r="BC181" i="11"/>
  <c r="BM181" i="11"/>
  <c r="AE181" i="11"/>
  <c r="Q181" i="11"/>
  <c r="BK181" i="11"/>
  <c r="K181" i="11"/>
  <c r="BG180" i="11"/>
  <c r="BI180" i="11"/>
  <c r="AK180" i="11"/>
  <c r="AO180" i="11"/>
  <c r="AW180" i="11"/>
  <c r="Q180" i="11"/>
  <c r="O180" i="11"/>
  <c r="W180" i="11"/>
  <c r="BC180" i="11"/>
  <c r="BE180" i="11"/>
  <c r="BO180" i="11"/>
  <c r="AG180" i="11"/>
  <c r="AA180" i="11"/>
  <c r="AI180" i="11"/>
  <c r="I180" i="11"/>
  <c r="BA180" i="11"/>
  <c r="AM180" i="11"/>
  <c r="AU180" i="11"/>
  <c r="Y180" i="11"/>
  <c r="AS180" i="11"/>
  <c r="M180" i="11"/>
  <c r="BK180" i="11"/>
  <c r="AQ180" i="11"/>
  <c r="S180" i="11"/>
  <c r="U180" i="11"/>
  <c r="BM180" i="11"/>
  <c r="AE180" i="11"/>
  <c r="K180" i="11"/>
  <c r="G180" i="11"/>
  <c r="AC180" i="11"/>
  <c r="AY180" i="11"/>
  <c r="BG95" i="11"/>
  <c r="Y95" i="11"/>
  <c r="AS95" i="11"/>
  <c r="BK95" i="11"/>
  <c r="K95" i="11"/>
  <c r="AK95" i="11"/>
  <c r="AQ95" i="11"/>
  <c r="BM95" i="11"/>
  <c r="Q95" i="11"/>
  <c r="W95" i="11"/>
  <c r="U95" i="11"/>
  <c r="AE95" i="11"/>
  <c r="BI95" i="11"/>
  <c r="M95" i="11"/>
  <c r="AG95" i="11"/>
  <c r="O95" i="11"/>
  <c r="AI95" i="11"/>
  <c r="BA95" i="11"/>
  <c r="AA95" i="11"/>
  <c r="AU95" i="11"/>
  <c r="S95" i="11"/>
  <c r="BC95" i="11"/>
  <c r="AO95" i="11"/>
  <c r="I95" i="11"/>
  <c r="AW95" i="11"/>
  <c r="AM95" i="11"/>
  <c r="G95" i="11"/>
  <c r="BE95" i="11"/>
  <c r="AC95" i="11"/>
  <c r="BO95" i="11"/>
  <c r="AY95" i="11"/>
  <c r="BG97" i="11"/>
  <c r="S97" i="11"/>
  <c r="BC97" i="11"/>
  <c r="I97" i="11"/>
  <c r="AW97" i="11"/>
  <c r="O97" i="11"/>
  <c r="G97" i="11"/>
  <c r="AC97" i="11"/>
  <c r="BO97" i="11"/>
  <c r="Q97" i="11"/>
  <c r="AA97" i="11"/>
  <c r="AK97" i="11"/>
  <c r="BA97" i="11"/>
  <c r="W97" i="11"/>
  <c r="U97" i="11"/>
  <c r="Y97" i="11"/>
  <c r="AO97" i="11"/>
  <c r="AS97" i="11"/>
  <c r="AG97" i="11"/>
  <c r="AM97" i="11"/>
  <c r="K97" i="11"/>
  <c r="BE97" i="11"/>
  <c r="AQ97" i="11"/>
  <c r="BM97" i="11"/>
  <c r="AY97" i="11"/>
  <c r="BI97" i="11"/>
  <c r="M97" i="11"/>
  <c r="BK97" i="11"/>
  <c r="AI97" i="11"/>
  <c r="AE97" i="11"/>
  <c r="AU97" i="11"/>
  <c r="BG96" i="11"/>
  <c r="BI96" i="11"/>
  <c r="U96" i="11"/>
  <c r="M96" i="11"/>
  <c r="BA96" i="11"/>
  <c r="AI96" i="11"/>
  <c r="AO96" i="11"/>
  <c r="BE96" i="11"/>
  <c r="AE96" i="11"/>
  <c r="O96" i="11"/>
  <c r="AU96" i="11"/>
  <c r="G96" i="11"/>
  <c r="AC96" i="11"/>
  <c r="AM96" i="11"/>
  <c r="AK96" i="11"/>
  <c r="I96" i="11"/>
  <c r="AW96" i="11"/>
  <c r="AA96" i="11"/>
  <c r="BO96" i="11"/>
  <c r="Y96" i="11"/>
  <c r="AS96" i="11"/>
  <c r="Q96" i="11"/>
  <c r="AY96" i="11"/>
  <c r="K96" i="11"/>
  <c r="S96" i="11"/>
  <c r="BC96" i="11"/>
  <c r="AQ96" i="11"/>
  <c r="BM96" i="11"/>
  <c r="AG96" i="11"/>
  <c r="BK96" i="11"/>
  <c r="W96" i="11"/>
  <c r="BG98" i="11"/>
  <c r="Y98" i="11"/>
  <c r="AS98" i="11"/>
  <c r="U98" i="11"/>
  <c r="BA98" i="11"/>
  <c r="AA98" i="11"/>
  <c r="K98" i="11"/>
  <c r="AQ98" i="11"/>
  <c r="BM98" i="11"/>
  <c r="AM98" i="11"/>
  <c r="W98" i="11"/>
  <c r="AE98" i="11"/>
  <c r="BK98" i="11"/>
  <c r="AU98" i="11"/>
  <c r="BI98" i="11"/>
  <c r="M98" i="11"/>
  <c r="AY98" i="11"/>
  <c r="AI98" i="11"/>
  <c r="AK98" i="11"/>
  <c r="AO98" i="11"/>
  <c r="S98" i="11"/>
  <c r="BE98" i="11"/>
  <c r="I98" i="11"/>
  <c r="AW98" i="11"/>
  <c r="Q98" i="11"/>
  <c r="BC98" i="11"/>
  <c r="G98" i="11"/>
  <c r="AC98" i="11"/>
  <c r="BO98" i="11"/>
  <c r="AG98" i="11"/>
  <c r="O98" i="11"/>
  <c r="W21" i="11"/>
  <c r="AU21" i="11"/>
  <c r="AA21" i="11"/>
  <c r="AY21" i="11"/>
  <c r="AS21" i="11"/>
  <c r="I21" i="11"/>
  <c r="AG21" i="11"/>
  <c r="BE21" i="11"/>
  <c r="K21" i="11"/>
  <c r="AI21" i="11"/>
  <c r="BG21" i="11"/>
  <c r="U21" i="11"/>
  <c r="O21" i="11"/>
  <c r="AM21" i="11"/>
  <c r="BK21" i="11"/>
  <c r="M21" i="11"/>
  <c r="G21" i="11"/>
  <c r="AO21" i="11"/>
  <c r="Y21" i="11"/>
  <c r="BO21" i="11"/>
  <c r="AC21" i="11"/>
  <c r="S21" i="11"/>
  <c r="BI21" i="11"/>
  <c r="BC21" i="11"/>
  <c r="Q21" i="11"/>
  <c r="AW21" i="11"/>
  <c r="AQ21" i="11"/>
  <c r="AK21" i="11"/>
  <c r="AE21" i="11"/>
  <c r="BM21" i="11"/>
  <c r="BA21" i="11"/>
  <c r="M20" i="11"/>
  <c r="AO20" i="11"/>
  <c r="G20" i="11"/>
  <c r="AQ20" i="11"/>
  <c r="Q20" i="11"/>
  <c r="BA20" i="11"/>
  <c r="BO20" i="11"/>
  <c r="S20" i="11"/>
  <c r="BC20" i="11"/>
  <c r="AE20" i="11"/>
  <c r="AC20" i="11"/>
  <c r="BM20" i="11"/>
  <c r="AI20" i="11"/>
  <c r="Y20" i="11"/>
  <c r="O20" i="11"/>
  <c r="AK20" i="11"/>
  <c r="W20" i="11"/>
  <c r="BE20" i="11"/>
  <c r="BK20" i="11"/>
  <c r="AU20" i="11"/>
  <c r="K20" i="11"/>
  <c r="AS20" i="11"/>
  <c r="AY20" i="11"/>
  <c r="AG20" i="11"/>
  <c r="AM20" i="11"/>
  <c r="BI20" i="11"/>
  <c r="BG20" i="11"/>
  <c r="U20" i="11"/>
  <c r="AA20" i="11"/>
  <c r="AW20" i="11"/>
  <c r="I20" i="11"/>
  <c r="BO494" i="11"/>
  <c r="BM494" i="11"/>
  <c r="BK494" i="11"/>
  <c r="BI494" i="11"/>
  <c r="BG494" i="11"/>
  <c r="BE494" i="11"/>
  <c r="BC494" i="11"/>
  <c r="BA494" i="11"/>
  <c r="AY494" i="11"/>
  <c r="AW494" i="11"/>
  <c r="AU494" i="11"/>
  <c r="AS494" i="11"/>
  <c r="AQ494" i="11"/>
  <c r="AO494" i="11"/>
  <c r="AM494" i="11"/>
  <c r="AK494" i="11"/>
  <c r="AI494" i="11"/>
  <c r="AG494" i="11"/>
  <c r="AE494" i="11"/>
  <c r="AC494" i="11"/>
  <c r="AA494" i="11"/>
  <c r="Y494" i="11"/>
  <c r="W494" i="11"/>
  <c r="U494" i="11"/>
  <c r="S494" i="11"/>
  <c r="Q494" i="11"/>
  <c r="O494" i="11"/>
  <c r="M494" i="11"/>
  <c r="K494" i="11"/>
  <c r="I494" i="11"/>
  <c r="G494" i="11"/>
  <c r="BO471" i="11"/>
  <c r="BM471" i="11"/>
  <c r="BK471" i="11"/>
  <c r="BI471" i="11"/>
  <c r="BG471" i="11"/>
  <c r="BE471" i="11"/>
  <c r="BC471" i="11"/>
  <c r="BA471" i="11"/>
  <c r="AY471" i="11"/>
  <c r="AW471" i="11"/>
  <c r="AU471" i="11"/>
  <c r="AS471" i="11"/>
  <c r="AQ471" i="11"/>
  <c r="AO471" i="11"/>
  <c r="AM471" i="11"/>
  <c r="AK471" i="11"/>
  <c r="AI471" i="11"/>
  <c r="AG471" i="11"/>
  <c r="AE471" i="11"/>
  <c r="AC471" i="11"/>
  <c r="AA471" i="11"/>
  <c r="Y471" i="11"/>
  <c r="W471" i="11"/>
  <c r="U471" i="11"/>
  <c r="S471" i="11"/>
  <c r="Q471" i="11"/>
  <c r="O471" i="11"/>
  <c r="M471" i="11"/>
  <c r="K471" i="11"/>
  <c r="I471" i="11"/>
  <c r="G471" i="11"/>
  <c r="BO450" i="11"/>
  <c r="BM450" i="11"/>
  <c r="BK450" i="11"/>
  <c r="BI450" i="11"/>
  <c r="BG450" i="11"/>
  <c r="BE450" i="11"/>
  <c r="BC450" i="11"/>
  <c r="BA450" i="11"/>
  <c r="AY450" i="11"/>
  <c r="AW450" i="11"/>
  <c r="AU450" i="11"/>
  <c r="AS450" i="11"/>
  <c r="AQ450" i="11"/>
  <c r="AO450" i="11"/>
  <c r="AM450" i="11"/>
  <c r="AK450" i="11"/>
  <c r="AI450" i="11"/>
  <c r="AG450" i="11"/>
  <c r="AE450" i="11"/>
  <c r="AC450" i="11"/>
  <c r="AA450" i="11"/>
  <c r="Y450" i="11"/>
  <c r="W450" i="11"/>
  <c r="U450" i="11"/>
  <c r="S450" i="11"/>
  <c r="Q450" i="11"/>
  <c r="O450" i="11"/>
  <c r="M450" i="11"/>
  <c r="K450" i="11"/>
  <c r="I450" i="11"/>
  <c r="G450" i="11"/>
  <c r="BO311" i="11"/>
  <c r="BM311" i="11"/>
  <c r="BK311" i="11"/>
  <c r="BI311" i="11"/>
  <c r="BG311" i="11"/>
  <c r="BE311" i="11"/>
  <c r="BC311" i="11"/>
  <c r="BA311" i="11"/>
  <c r="AY311" i="11"/>
  <c r="AW311" i="11"/>
  <c r="AU311" i="11"/>
  <c r="AS311" i="11"/>
  <c r="AQ311" i="11"/>
  <c r="AO311" i="11"/>
  <c r="AM311" i="11"/>
  <c r="AK311" i="11"/>
  <c r="AI311" i="11"/>
  <c r="AG311" i="11"/>
  <c r="AE311" i="11"/>
  <c r="AC311" i="11"/>
  <c r="AA311" i="11"/>
  <c r="Y311" i="11"/>
  <c r="W311" i="11"/>
  <c r="U311" i="11"/>
  <c r="S311" i="11"/>
  <c r="Q311" i="11"/>
  <c r="O311" i="11"/>
  <c r="M311" i="11"/>
  <c r="K311" i="11"/>
  <c r="I311" i="11"/>
  <c r="G311" i="11"/>
  <c r="BO302" i="11"/>
  <c r="BM302" i="11"/>
  <c r="BK302" i="11"/>
  <c r="BI302" i="11"/>
  <c r="BG302" i="11"/>
  <c r="BE302" i="11"/>
  <c r="BC302" i="11"/>
  <c r="BA302" i="11"/>
  <c r="AY302" i="11"/>
  <c r="AW302" i="11"/>
  <c r="AU302" i="11"/>
  <c r="AS302" i="11"/>
  <c r="AQ302" i="11"/>
  <c r="AO302" i="11"/>
  <c r="AM302" i="11"/>
  <c r="AK302" i="11"/>
  <c r="AI302" i="11"/>
  <c r="AG302" i="11"/>
  <c r="AE302" i="11"/>
  <c r="AC302" i="11"/>
  <c r="AA302" i="11"/>
  <c r="Y302" i="11"/>
  <c r="W302" i="11"/>
  <c r="U302" i="11"/>
  <c r="S302" i="11"/>
  <c r="Q302" i="11"/>
  <c r="O302" i="11"/>
  <c r="M302" i="11"/>
  <c r="K302" i="11"/>
  <c r="I302" i="11"/>
  <c r="G302" i="11"/>
  <c r="BO283" i="11"/>
  <c r="BM283" i="11"/>
  <c r="BK283" i="11"/>
  <c r="BI283" i="11"/>
  <c r="BG283" i="11"/>
  <c r="BE283" i="11"/>
  <c r="BC283" i="11"/>
  <c r="BA283" i="11"/>
  <c r="AY283" i="11"/>
  <c r="AW283" i="11"/>
  <c r="AU283" i="11"/>
  <c r="AS283" i="11"/>
  <c r="AQ283" i="11"/>
  <c r="AO283" i="11"/>
  <c r="AM283" i="11"/>
  <c r="AK283" i="11"/>
  <c r="AI283" i="11"/>
  <c r="AG283" i="11"/>
  <c r="AE283" i="11"/>
  <c r="AC283" i="11"/>
  <c r="AA283" i="11"/>
  <c r="Y283" i="11"/>
  <c r="W283" i="11"/>
  <c r="U283" i="11"/>
  <c r="S283" i="11"/>
  <c r="Q283" i="11"/>
  <c r="O283" i="11"/>
  <c r="M283" i="11"/>
  <c r="K283" i="11"/>
  <c r="I283" i="11"/>
  <c r="G283" i="11"/>
  <c r="BO274" i="11"/>
  <c r="BM274" i="11"/>
  <c r="BK274" i="11"/>
  <c r="BI274" i="11"/>
  <c r="BG274" i="11"/>
  <c r="BE274" i="11"/>
  <c r="BC274" i="11"/>
  <c r="BA274" i="11"/>
  <c r="AY274" i="11"/>
  <c r="AW274" i="11"/>
  <c r="AU274" i="11"/>
  <c r="AS274" i="11"/>
  <c r="AQ274" i="11"/>
  <c r="AO274" i="11"/>
  <c r="AM274" i="11"/>
  <c r="AK274" i="11"/>
  <c r="AI274" i="11"/>
  <c r="AG274" i="11"/>
  <c r="AE274" i="11"/>
  <c r="AA274" i="11"/>
  <c r="Y274" i="11"/>
  <c r="W274" i="11"/>
  <c r="U274" i="11"/>
  <c r="S274" i="11"/>
  <c r="Q274" i="11"/>
  <c r="O274" i="11"/>
  <c r="M274" i="11"/>
  <c r="K274" i="11"/>
  <c r="I274" i="11"/>
  <c r="G274" i="11"/>
  <c r="BO109" i="11"/>
  <c r="BM109" i="11"/>
  <c r="BK109" i="11"/>
  <c r="BI109" i="11"/>
  <c r="BG109" i="11"/>
  <c r="BE109" i="11"/>
  <c r="BC109" i="11"/>
  <c r="BA109" i="11"/>
  <c r="AY109" i="11"/>
  <c r="AW109" i="11"/>
  <c r="AU109" i="11"/>
  <c r="AS109" i="11"/>
  <c r="AQ109" i="11"/>
  <c r="AO109" i="11"/>
  <c r="AM109" i="11"/>
  <c r="AK109" i="11"/>
  <c r="AI109" i="11"/>
  <c r="AG109" i="11"/>
  <c r="AE109" i="11"/>
  <c r="AC109" i="11"/>
  <c r="AA109" i="11"/>
  <c r="Y109" i="11"/>
  <c r="W109" i="11"/>
  <c r="U109" i="11"/>
  <c r="S109" i="11"/>
  <c r="Q109" i="11"/>
  <c r="O109" i="11"/>
  <c r="M109" i="11"/>
  <c r="K109" i="11"/>
  <c r="I109" i="11"/>
  <c r="G109" i="11"/>
  <c r="BO91" i="11"/>
  <c r="BM91" i="11"/>
  <c r="BK91" i="11"/>
  <c r="BI91" i="11"/>
  <c r="BG91" i="11"/>
  <c r="BE91" i="11"/>
  <c r="BC91" i="11"/>
  <c r="BA91" i="11"/>
  <c r="AY91" i="11"/>
  <c r="AW91" i="11"/>
  <c r="AU91" i="11"/>
  <c r="AS91" i="11"/>
  <c r="AQ91" i="11"/>
  <c r="AO91" i="11"/>
  <c r="AM91" i="11"/>
  <c r="AK91" i="11"/>
  <c r="AI91" i="11"/>
  <c r="AG91" i="11"/>
  <c r="AC91" i="11"/>
  <c r="AA91" i="11"/>
  <c r="Y91" i="11"/>
  <c r="W91" i="11"/>
  <c r="U91" i="11"/>
  <c r="S91" i="11"/>
  <c r="Q91" i="11"/>
  <c r="O91" i="11"/>
  <c r="M91" i="11"/>
  <c r="K91" i="11"/>
  <c r="I91" i="11"/>
  <c r="G91" i="11"/>
  <c r="BO92" i="11"/>
  <c r="BM92" i="11"/>
  <c r="BK92" i="11"/>
  <c r="BI92" i="11"/>
  <c r="BG92" i="11"/>
  <c r="BE92" i="11"/>
  <c r="BC92" i="11"/>
  <c r="BA92" i="11"/>
  <c r="AY92" i="11"/>
  <c r="AW92" i="11"/>
  <c r="AU92" i="11"/>
  <c r="AS92" i="11"/>
  <c r="AQ92" i="11"/>
  <c r="AO92" i="11"/>
  <c r="AM92" i="11"/>
  <c r="AK92" i="11"/>
  <c r="AI92" i="11"/>
  <c r="AG92" i="11"/>
  <c r="AC92" i="11"/>
  <c r="AA92" i="11"/>
  <c r="Y92" i="11"/>
  <c r="W92" i="11"/>
  <c r="U92" i="11"/>
  <c r="S92" i="11"/>
  <c r="Q92" i="11"/>
  <c r="O92" i="11"/>
  <c r="M92" i="11"/>
  <c r="K92" i="11"/>
  <c r="I92" i="11"/>
  <c r="G92" i="11"/>
  <c r="BQ508" i="11"/>
  <c r="BQ505" i="11"/>
  <c r="BG505" i="11"/>
  <c r="BQ504" i="11"/>
  <c r="BG504" i="11"/>
  <c r="BQ503" i="11"/>
  <c r="BG503" i="11"/>
  <c r="BQ502" i="11"/>
  <c r="BG502" i="11"/>
  <c r="BQ501" i="11"/>
  <c r="BQ495" i="11"/>
  <c r="BG495" i="11"/>
  <c r="BQ493" i="11"/>
  <c r="BG493" i="11"/>
  <c r="BQ492" i="11"/>
  <c r="BQ491" i="11"/>
  <c r="BQ490" i="11"/>
  <c r="BQ489" i="11"/>
  <c r="BQ488" i="11"/>
  <c r="BQ483" i="11"/>
  <c r="BG483" i="11"/>
  <c r="BQ482" i="11"/>
  <c r="AK482" i="11"/>
  <c r="BQ481" i="11"/>
  <c r="BI481" i="11"/>
  <c r="BQ480" i="11"/>
  <c r="AY480" i="11"/>
  <c r="BQ479" i="11"/>
  <c r="AK479" i="11"/>
  <c r="BQ478" i="11"/>
  <c r="AK478" i="11"/>
  <c r="BQ477" i="11"/>
  <c r="AW477" i="11"/>
  <c r="BQ476" i="11"/>
  <c r="AW476" i="11"/>
  <c r="BQ475" i="11"/>
  <c r="J533" i="7" l="1"/>
  <c r="D96" i="19"/>
  <c r="J534" i="7"/>
  <c r="D99" i="19"/>
  <c r="BS447" i="11"/>
  <c r="C35" i="21"/>
  <c r="C22" i="21"/>
  <c r="C18" i="21"/>
  <c r="C21" i="21"/>
  <c r="C23" i="21"/>
  <c r="C24" i="21"/>
  <c r="C20" i="21"/>
  <c r="BR311" i="11"/>
  <c r="BR519" i="11"/>
  <c r="BR520" i="11"/>
  <c r="BR180" i="11"/>
  <c r="BR375" i="11"/>
  <c r="BR506" i="11"/>
  <c r="BR302" i="11"/>
  <c r="BR92" i="11"/>
  <c r="BR109" i="11"/>
  <c r="BR494" i="11"/>
  <c r="BR279" i="11"/>
  <c r="BR151" i="11"/>
  <c r="BR283" i="11"/>
  <c r="BR98" i="11"/>
  <c r="BR276" i="11"/>
  <c r="BR22" i="11"/>
  <c r="BR58" i="11"/>
  <c r="BR386" i="11"/>
  <c r="BR463" i="11"/>
  <c r="BR436" i="11"/>
  <c r="BR432" i="11"/>
  <c r="BR41" i="11"/>
  <c r="BR452" i="11"/>
  <c r="BR441" i="11"/>
  <c r="BR406" i="11"/>
  <c r="BR430" i="11"/>
  <c r="BR21" i="11"/>
  <c r="BR286" i="11"/>
  <c r="BR242" i="11"/>
  <c r="BR80" i="11"/>
  <c r="BR499" i="11"/>
  <c r="BR435" i="11"/>
  <c r="BR425" i="11"/>
  <c r="BR471" i="11"/>
  <c r="BR184" i="11"/>
  <c r="BR486" i="11"/>
  <c r="BR423" i="11"/>
  <c r="BR304" i="11"/>
  <c r="BR223" i="11"/>
  <c r="BR433" i="11"/>
  <c r="BR91" i="11"/>
  <c r="BR274" i="11"/>
  <c r="BR295" i="11"/>
  <c r="BR265" i="11"/>
  <c r="BR326" i="11"/>
  <c r="BR473" i="11"/>
  <c r="BR181" i="11"/>
  <c r="BR131" i="11"/>
  <c r="BR168" i="11"/>
  <c r="BR521" i="11"/>
  <c r="BR431" i="11"/>
  <c r="BR113" i="11"/>
  <c r="BR450" i="11"/>
  <c r="BR95" i="11"/>
  <c r="BR313" i="11"/>
  <c r="BR141" i="11"/>
  <c r="BR366" i="11"/>
  <c r="BR99" i="11"/>
  <c r="BR20" i="11"/>
  <c r="BR96" i="11"/>
  <c r="BR97" i="11"/>
  <c r="BR40" i="11"/>
  <c r="BR195" i="11"/>
  <c r="BR205" i="11"/>
  <c r="BR70" i="11"/>
  <c r="BR434" i="11"/>
  <c r="BG354" i="11"/>
  <c r="M354" i="11"/>
  <c r="AM354" i="11"/>
  <c r="BM354" i="11"/>
  <c r="BO354" i="11"/>
  <c r="I354" i="11"/>
  <c r="AU354" i="11"/>
  <c r="Y354" i="11"/>
  <c r="AY354" i="11"/>
  <c r="G354" i="11"/>
  <c r="U354" i="11"/>
  <c r="AK354" i="11"/>
  <c r="BK354" i="11"/>
  <c r="Q354" i="11"/>
  <c r="S354" i="11"/>
  <c r="AG354" i="11"/>
  <c r="AW354" i="11"/>
  <c r="AC354" i="11"/>
  <c r="AE354" i="11"/>
  <c r="AS354" i="11"/>
  <c r="K354" i="11"/>
  <c r="BI354" i="11"/>
  <c r="O354" i="11"/>
  <c r="AO354" i="11"/>
  <c r="AQ354" i="11"/>
  <c r="BE354" i="11"/>
  <c r="W354" i="11"/>
  <c r="AA354" i="11"/>
  <c r="BA354" i="11"/>
  <c r="BC354" i="11"/>
  <c r="AI354" i="11"/>
  <c r="H361" i="7"/>
  <c r="AK502" i="11"/>
  <c r="M504" i="11"/>
  <c r="BI504" i="11"/>
  <c r="M502" i="11"/>
  <c r="M503" i="11"/>
  <c r="Y502" i="11"/>
  <c r="AK505" i="11"/>
  <c r="AW505" i="11"/>
  <c r="BI505" i="11"/>
  <c r="M505" i="11"/>
  <c r="Y505" i="11"/>
  <c r="AW502" i="11"/>
  <c r="Y503" i="11"/>
  <c r="BI502" i="11"/>
  <c r="AK503" i="11"/>
  <c r="AW503" i="11"/>
  <c r="Y504" i="11"/>
  <c r="BI503" i="11"/>
  <c r="AK504" i="11"/>
  <c r="AW504" i="11"/>
  <c r="AM505" i="11"/>
  <c r="O503" i="11"/>
  <c r="AA503" i="11"/>
  <c r="AM503" i="11"/>
  <c r="AY503" i="11"/>
  <c r="BK503" i="11"/>
  <c r="O504" i="11"/>
  <c r="AM504" i="11"/>
  <c r="BK504" i="11"/>
  <c r="AA505" i="11"/>
  <c r="BK505" i="11"/>
  <c r="Q502" i="11"/>
  <c r="AC502" i="11"/>
  <c r="AO502" i="11"/>
  <c r="BA502" i="11"/>
  <c r="BM502" i="11"/>
  <c r="Q503" i="11"/>
  <c r="AC503" i="11"/>
  <c r="AO503" i="11"/>
  <c r="BA503" i="11"/>
  <c r="BM503" i="11"/>
  <c r="Q504" i="11"/>
  <c r="AC504" i="11"/>
  <c r="AO504" i="11"/>
  <c r="BA504" i="11"/>
  <c r="BM504" i="11"/>
  <c r="Q505" i="11"/>
  <c r="AC505" i="11"/>
  <c r="AO505" i="11"/>
  <c r="BA505" i="11"/>
  <c r="BM505" i="11"/>
  <c r="AA504" i="11"/>
  <c r="AY504" i="11"/>
  <c r="O505" i="11"/>
  <c r="AY505" i="11"/>
  <c r="G502" i="11"/>
  <c r="S502" i="11"/>
  <c r="AE502" i="11"/>
  <c r="AQ502" i="11"/>
  <c r="BC502" i="11"/>
  <c r="BO502" i="11"/>
  <c r="G503" i="11"/>
  <c r="S503" i="11"/>
  <c r="AE503" i="11"/>
  <c r="AQ503" i="11"/>
  <c r="BC503" i="11"/>
  <c r="BO503" i="11"/>
  <c r="G504" i="11"/>
  <c r="S504" i="11"/>
  <c r="AE504" i="11"/>
  <c r="AQ504" i="11"/>
  <c r="BC504" i="11"/>
  <c r="BO504" i="11"/>
  <c r="G505" i="11"/>
  <c r="S505" i="11"/>
  <c r="AE505" i="11"/>
  <c r="AQ505" i="11"/>
  <c r="BC505" i="11"/>
  <c r="BO505" i="11"/>
  <c r="AA502" i="11"/>
  <c r="AY502" i="11"/>
  <c r="I503" i="11"/>
  <c r="U503" i="11"/>
  <c r="AG503" i="11"/>
  <c r="AS503" i="11"/>
  <c r="I504" i="11"/>
  <c r="U504" i="11"/>
  <c r="AG504" i="11"/>
  <c r="AS504" i="11"/>
  <c r="BE504" i="11"/>
  <c r="I505" i="11"/>
  <c r="U505" i="11"/>
  <c r="AG505" i="11"/>
  <c r="AS505" i="11"/>
  <c r="BE505" i="11"/>
  <c r="O502" i="11"/>
  <c r="AM502" i="11"/>
  <c r="BK502" i="11"/>
  <c r="I502" i="11"/>
  <c r="U502" i="11"/>
  <c r="AG502" i="11"/>
  <c r="AS502" i="11"/>
  <c r="BE502" i="11"/>
  <c r="BE503" i="11"/>
  <c r="K502" i="11"/>
  <c r="W502" i="11"/>
  <c r="AI502" i="11"/>
  <c r="AU502" i="11"/>
  <c r="K503" i="11"/>
  <c r="W503" i="11"/>
  <c r="AI503" i="11"/>
  <c r="AU503" i="11"/>
  <c r="K504" i="11"/>
  <c r="W504" i="11"/>
  <c r="AI504" i="11"/>
  <c r="AU504" i="11"/>
  <c r="K505" i="11"/>
  <c r="W505" i="11"/>
  <c r="AI505" i="11"/>
  <c r="AU505" i="11"/>
  <c r="BG492" i="11"/>
  <c r="M495" i="11"/>
  <c r="Y495" i="11"/>
  <c r="BI495" i="11"/>
  <c r="M493" i="11"/>
  <c r="Y493" i="11"/>
  <c r="AK493" i="11"/>
  <c r="AW493" i="11"/>
  <c r="BI493" i="11"/>
  <c r="AK495" i="11"/>
  <c r="AW495" i="11"/>
  <c r="AA493" i="11"/>
  <c r="AA495" i="11"/>
  <c r="AY495" i="11"/>
  <c r="Q493" i="11"/>
  <c r="AC493" i="11"/>
  <c r="AO493" i="11"/>
  <c r="BA493" i="11"/>
  <c r="BM493" i="11"/>
  <c r="Q495" i="11"/>
  <c r="AC495" i="11"/>
  <c r="AO495" i="11"/>
  <c r="BA495" i="11"/>
  <c r="BM495" i="11"/>
  <c r="G493" i="11"/>
  <c r="S493" i="11"/>
  <c r="AE493" i="11"/>
  <c r="AQ493" i="11"/>
  <c r="BC493" i="11"/>
  <c r="BO493" i="11"/>
  <c r="G495" i="11"/>
  <c r="S495" i="11"/>
  <c r="AE495" i="11"/>
  <c r="AQ495" i="11"/>
  <c r="BC495" i="11"/>
  <c r="BO495" i="11"/>
  <c r="I493" i="11"/>
  <c r="U493" i="11"/>
  <c r="AG493" i="11"/>
  <c r="AS493" i="11"/>
  <c r="BE493" i="11"/>
  <c r="I495" i="11"/>
  <c r="U495" i="11"/>
  <c r="AG495" i="11"/>
  <c r="AS495" i="11"/>
  <c r="BE495" i="11"/>
  <c r="O493" i="11"/>
  <c r="AM493" i="11"/>
  <c r="AY493" i="11"/>
  <c r="BK493" i="11"/>
  <c r="O495" i="11"/>
  <c r="AM495" i="11"/>
  <c r="BK495" i="11"/>
  <c r="K493" i="11"/>
  <c r="W493" i="11"/>
  <c r="AI493" i="11"/>
  <c r="AU493" i="11"/>
  <c r="K495" i="11"/>
  <c r="W495" i="11"/>
  <c r="AI495" i="11"/>
  <c r="AU495" i="11"/>
  <c r="O480" i="11"/>
  <c r="BI479" i="11"/>
  <c r="AW481" i="11"/>
  <c r="M477" i="11"/>
  <c r="Y477" i="11"/>
  <c r="Y483" i="11"/>
  <c r="BI477" i="11"/>
  <c r="AA477" i="11"/>
  <c r="O477" i="11"/>
  <c r="BK477" i="11"/>
  <c r="M483" i="11"/>
  <c r="AK483" i="11"/>
  <c r="AK477" i="11"/>
  <c r="M481" i="11"/>
  <c r="BI483" i="11"/>
  <c r="AY477" i="11"/>
  <c r="Y481" i="11"/>
  <c r="Y479" i="11"/>
  <c r="O476" i="11"/>
  <c r="AW479" i="11"/>
  <c r="AK481" i="11"/>
  <c r="AW483" i="11"/>
  <c r="AM476" i="11"/>
  <c r="Y476" i="11"/>
  <c r="AY476" i="11"/>
  <c r="M479" i="11"/>
  <c r="I476" i="11"/>
  <c r="AG476" i="11"/>
  <c r="BK476" i="11"/>
  <c r="O478" i="11"/>
  <c r="AY478" i="11"/>
  <c r="BG480" i="11"/>
  <c r="AU480" i="11"/>
  <c r="AI480" i="11"/>
  <c r="W480" i="11"/>
  <c r="K480" i="11"/>
  <c r="BE480" i="11"/>
  <c r="AS480" i="11"/>
  <c r="AG480" i="11"/>
  <c r="U480" i="11"/>
  <c r="I480" i="11"/>
  <c r="BO480" i="11"/>
  <c r="BC480" i="11"/>
  <c r="AQ480" i="11"/>
  <c r="AE480" i="11"/>
  <c r="S480" i="11"/>
  <c r="G480" i="11"/>
  <c r="BM480" i="11"/>
  <c r="BA480" i="11"/>
  <c r="AO480" i="11"/>
  <c r="AC480" i="11"/>
  <c r="Q480" i="11"/>
  <c r="AM480" i="11"/>
  <c r="AA482" i="11"/>
  <c r="BK482" i="11"/>
  <c r="M476" i="11"/>
  <c r="AK476" i="11"/>
  <c r="Y478" i="11"/>
  <c r="BI478" i="11"/>
  <c r="O479" i="11"/>
  <c r="AY479" i="11"/>
  <c r="M480" i="11"/>
  <c r="AW480" i="11"/>
  <c r="BG481" i="11"/>
  <c r="AU481" i="11"/>
  <c r="AI481" i="11"/>
  <c r="W481" i="11"/>
  <c r="K481" i="11"/>
  <c r="AS481" i="11"/>
  <c r="BE481" i="11"/>
  <c r="AG481" i="11"/>
  <c r="U481" i="11"/>
  <c r="I481" i="11"/>
  <c r="BO481" i="11"/>
  <c r="BC481" i="11"/>
  <c r="AQ481" i="11"/>
  <c r="AE481" i="11"/>
  <c r="S481" i="11"/>
  <c r="G481" i="11"/>
  <c r="BM481" i="11"/>
  <c r="BA481" i="11"/>
  <c r="AO481" i="11"/>
  <c r="AC481" i="11"/>
  <c r="Q481" i="11"/>
  <c r="AM481" i="11"/>
  <c r="AA478" i="11"/>
  <c r="BK478" i="11"/>
  <c r="BG482" i="11"/>
  <c r="AU482" i="11"/>
  <c r="AI482" i="11"/>
  <c r="W482" i="11"/>
  <c r="K482" i="11"/>
  <c r="BE482" i="11"/>
  <c r="AS482" i="11"/>
  <c r="AG482" i="11"/>
  <c r="U482" i="11"/>
  <c r="I482" i="11"/>
  <c r="BO482" i="11"/>
  <c r="BC482" i="11"/>
  <c r="AQ482" i="11"/>
  <c r="AE482" i="11"/>
  <c r="S482" i="11"/>
  <c r="G482" i="11"/>
  <c r="BM482" i="11"/>
  <c r="BA482" i="11"/>
  <c r="AO482" i="11"/>
  <c r="AC482" i="11"/>
  <c r="Q482" i="11"/>
  <c r="AM482" i="11"/>
  <c r="U476" i="11"/>
  <c r="BG477" i="11"/>
  <c r="AU477" i="11"/>
  <c r="AI477" i="11"/>
  <c r="W477" i="11"/>
  <c r="K477" i="11"/>
  <c r="BE477" i="11"/>
  <c r="AS477" i="11"/>
  <c r="AG477" i="11"/>
  <c r="U477" i="11"/>
  <c r="I477" i="11"/>
  <c r="BO477" i="11"/>
  <c r="BC477" i="11"/>
  <c r="AQ477" i="11"/>
  <c r="AE477" i="11"/>
  <c r="S477" i="11"/>
  <c r="G477" i="11"/>
  <c r="BM477" i="11"/>
  <c r="BA477" i="11"/>
  <c r="AO477" i="11"/>
  <c r="AC477" i="11"/>
  <c r="Q477" i="11"/>
  <c r="AM477" i="11"/>
  <c r="AA479" i="11"/>
  <c r="BK479" i="11"/>
  <c r="Y480" i="11"/>
  <c r="BI480" i="11"/>
  <c r="O481" i="11"/>
  <c r="AY481" i="11"/>
  <c r="M482" i="11"/>
  <c r="AW482" i="11"/>
  <c r="BG478" i="11"/>
  <c r="AU478" i="11"/>
  <c r="AI478" i="11"/>
  <c r="W478" i="11"/>
  <c r="K478" i="11"/>
  <c r="BE478" i="11"/>
  <c r="AS478" i="11"/>
  <c r="AG478" i="11"/>
  <c r="U478" i="11"/>
  <c r="I478" i="11"/>
  <c r="BO478" i="11"/>
  <c r="BC478" i="11"/>
  <c r="AQ478" i="11"/>
  <c r="AE478" i="11"/>
  <c r="S478" i="11"/>
  <c r="G478" i="11"/>
  <c r="BM478" i="11"/>
  <c r="BA478" i="11"/>
  <c r="AO478" i="11"/>
  <c r="AC478" i="11"/>
  <c r="Q478" i="11"/>
  <c r="AM478" i="11"/>
  <c r="AA480" i="11"/>
  <c r="BK480" i="11"/>
  <c r="O482" i="11"/>
  <c r="AY482" i="11"/>
  <c r="BG476" i="11"/>
  <c r="AU476" i="11"/>
  <c r="AI476" i="11"/>
  <c r="W476" i="11"/>
  <c r="K476" i="11"/>
  <c r="BE476" i="11"/>
  <c r="AS476" i="11"/>
  <c r="BO476" i="11"/>
  <c r="BC476" i="11"/>
  <c r="AQ476" i="11"/>
  <c r="AE476" i="11"/>
  <c r="S476" i="11"/>
  <c r="G476" i="11"/>
  <c r="BM476" i="11"/>
  <c r="BA476" i="11"/>
  <c r="AO476" i="11"/>
  <c r="AC476" i="11"/>
  <c r="Q476" i="11"/>
  <c r="AA476" i="11"/>
  <c r="BI476" i="11"/>
  <c r="M478" i="11"/>
  <c r="AW478" i="11"/>
  <c r="BG479" i="11"/>
  <c r="AU479" i="11"/>
  <c r="AI479" i="11"/>
  <c r="W479" i="11"/>
  <c r="K479" i="11"/>
  <c r="BE479" i="11"/>
  <c r="AS479" i="11"/>
  <c r="AG479" i="11"/>
  <c r="U479" i="11"/>
  <c r="I479" i="11"/>
  <c r="BO479" i="11"/>
  <c r="BC479" i="11"/>
  <c r="AQ479" i="11"/>
  <c r="AE479" i="11"/>
  <c r="S479" i="11"/>
  <c r="G479" i="11"/>
  <c r="BM479" i="11"/>
  <c r="BA479" i="11"/>
  <c r="AO479" i="11"/>
  <c r="AC479" i="11"/>
  <c r="Q479" i="11"/>
  <c r="AM479" i="11"/>
  <c r="AK480" i="11"/>
  <c r="AA481" i="11"/>
  <c r="BK481" i="11"/>
  <c r="Y482" i="11"/>
  <c r="BI482" i="11"/>
  <c r="Q483" i="11"/>
  <c r="AC483" i="11"/>
  <c r="AO483" i="11"/>
  <c r="BA483" i="11"/>
  <c r="BM483" i="11"/>
  <c r="O483" i="11"/>
  <c r="AA483" i="11"/>
  <c r="AM483" i="11"/>
  <c r="AY483" i="11"/>
  <c r="BK483" i="11"/>
  <c r="G483" i="11"/>
  <c r="S483" i="11"/>
  <c r="AE483" i="11"/>
  <c r="AQ483" i="11"/>
  <c r="BC483" i="11"/>
  <c r="BO483" i="11"/>
  <c r="I483" i="11"/>
  <c r="U483" i="11"/>
  <c r="AG483" i="11"/>
  <c r="AS483" i="11"/>
  <c r="BE483" i="11"/>
  <c r="K483" i="11"/>
  <c r="W483" i="11"/>
  <c r="AI483" i="11"/>
  <c r="AU483" i="11"/>
  <c r="BR505" i="11" l="1"/>
  <c r="BR503" i="11"/>
  <c r="BR354" i="11"/>
  <c r="BR478" i="11"/>
  <c r="BR493" i="11"/>
  <c r="BR480" i="11"/>
  <c r="BR483" i="11"/>
  <c r="BR482" i="11"/>
  <c r="BR481" i="11"/>
  <c r="BR504" i="11"/>
  <c r="BR502" i="11"/>
  <c r="BR477" i="11"/>
  <c r="BR495" i="11"/>
  <c r="BR476" i="11"/>
  <c r="BR479" i="11"/>
  <c r="AG492" i="11"/>
  <c r="AE492" i="11"/>
  <c r="M492" i="11"/>
  <c r="Y492" i="11"/>
  <c r="BK492" i="11"/>
  <c r="U492" i="11"/>
  <c r="S492" i="11"/>
  <c r="BM492" i="11"/>
  <c r="AU492" i="11"/>
  <c r="AY492" i="11"/>
  <c r="I492" i="11"/>
  <c r="G492" i="11"/>
  <c r="BA492" i="11"/>
  <c r="AI492" i="11"/>
  <c r="AM492" i="11"/>
  <c r="BO492" i="11"/>
  <c r="AO492" i="11"/>
  <c r="W492" i="11"/>
  <c r="AA492" i="11"/>
  <c r="BE492" i="11"/>
  <c r="BC492" i="11"/>
  <c r="AC492" i="11"/>
  <c r="AW492" i="11"/>
  <c r="BI492" i="11"/>
  <c r="K492" i="11"/>
  <c r="O492" i="11"/>
  <c r="AS492" i="11"/>
  <c r="AQ492" i="11"/>
  <c r="Q492" i="11"/>
  <c r="AK492" i="11"/>
  <c r="AE30" i="11" l="1"/>
  <c r="BR492" i="11"/>
  <c r="BQ472" i="11"/>
  <c r="AK472" i="11"/>
  <c r="BQ470" i="11"/>
  <c r="BK470" i="11"/>
  <c r="BQ469" i="11"/>
  <c r="AK469" i="11"/>
  <c r="BQ468" i="11"/>
  <c r="AW468" i="11"/>
  <c r="BQ467" i="11"/>
  <c r="BK467" i="11"/>
  <c r="BQ466" i="11"/>
  <c r="AY466" i="11"/>
  <c r="BQ465" i="11"/>
  <c r="BQ460" i="11"/>
  <c r="BQ459" i="11"/>
  <c r="BG459" i="11"/>
  <c r="BQ458" i="11"/>
  <c r="BQ457" i="11"/>
  <c r="BQ456" i="11"/>
  <c r="BQ455" i="11"/>
  <c r="BQ454" i="11"/>
  <c r="BQ451" i="11"/>
  <c r="BG451" i="11"/>
  <c r="BQ449" i="11"/>
  <c r="BG449" i="11"/>
  <c r="BQ448" i="11"/>
  <c r="BQ445" i="11"/>
  <c r="BG445" i="11"/>
  <c r="BQ444" i="11"/>
  <c r="BG444" i="11"/>
  <c r="BQ443" i="11"/>
  <c r="BQ440" i="11"/>
  <c r="BG440" i="11"/>
  <c r="BQ439" i="11"/>
  <c r="BG439" i="11"/>
  <c r="BQ438" i="11"/>
  <c r="BQ429" i="11"/>
  <c r="BG429" i="11"/>
  <c r="BQ428" i="11"/>
  <c r="BG428" i="11"/>
  <c r="BQ427" i="11"/>
  <c r="BQ424" i="11"/>
  <c r="BQ422" i="11"/>
  <c r="BQ421" i="11"/>
  <c r="BG421" i="11"/>
  <c r="BQ420" i="11"/>
  <c r="BG420" i="11"/>
  <c r="BQ419" i="11"/>
  <c r="BG419" i="11"/>
  <c r="BQ418" i="11"/>
  <c r="BG418" i="11"/>
  <c r="BQ417" i="11"/>
  <c r="BG417" i="11"/>
  <c r="BQ416" i="11"/>
  <c r="BG416" i="11"/>
  <c r="BQ415" i="11"/>
  <c r="BQ413" i="11"/>
  <c r="BG413" i="11"/>
  <c r="BQ412" i="11"/>
  <c r="BG412" i="11"/>
  <c r="BQ411" i="11"/>
  <c r="BG411" i="11"/>
  <c r="BQ410" i="11"/>
  <c r="BG410" i="11"/>
  <c r="BQ409" i="11"/>
  <c r="BQ408" i="11"/>
  <c r="BQ403" i="11"/>
  <c r="BG403" i="11"/>
  <c r="BQ402" i="11"/>
  <c r="BG402" i="11"/>
  <c r="BQ401" i="11"/>
  <c r="BG401" i="11"/>
  <c r="BQ400" i="11"/>
  <c r="BG400" i="11"/>
  <c r="BQ399" i="11"/>
  <c r="BG399" i="11"/>
  <c r="BQ398" i="11"/>
  <c r="BG398" i="11"/>
  <c r="BQ397" i="11"/>
  <c r="BG397" i="11"/>
  <c r="BQ396" i="11"/>
  <c r="BQ391" i="11"/>
  <c r="BG391" i="11"/>
  <c r="BQ390" i="11"/>
  <c r="BG390" i="11"/>
  <c r="BQ389" i="11"/>
  <c r="BQ388" i="11"/>
  <c r="BQ383" i="11"/>
  <c r="BG383" i="11"/>
  <c r="BQ382" i="11"/>
  <c r="BG382" i="11"/>
  <c r="BQ381" i="11"/>
  <c r="BQ380" i="11"/>
  <c r="BQ379" i="11"/>
  <c r="BQ378" i="11"/>
  <c r="BQ377" i="11"/>
  <c r="BQ372" i="11"/>
  <c r="BG372" i="11"/>
  <c r="BQ371" i="11"/>
  <c r="BG371" i="11"/>
  <c r="BQ370" i="11"/>
  <c r="BG370" i="11"/>
  <c r="BQ369" i="11"/>
  <c r="BG369" i="11"/>
  <c r="BQ368" i="11"/>
  <c r="BQ363" i="11"/>
  <c r="BQ362" i="11"/>
  <c r="BG362" i="11"/>
  <c r="BQ361" i="11"/>
  <c r="BG361" i="11"/>
  <c r="BQ360" i="11"/>
  <c r="BG360" i="11"/>
  <c r="BQ359" i="11"/>
  <c r="BG359" i="11"/>
  <c r="BQ358" i="11"/>
  <c r="BQ357" i="11"/>
  <c r="BQ352" i="11"/>
  <c r="BG352" i="11"/>
  <c r="BQ351" i="11"/>
  <c r="BG351" i="11"/>
  <c r="BQ350" i="11"/>
  <c r="BG350" i="11"/>
  <c r="BQ349" i="11"/>
  <c r="BG349" i="11"/>
  <c r="BQ348" i="11"/>
  <c r="BQ342" i="11"/>
  <c r="BQ339" i="11"/>
  <c r="BQ338" i="11"/>
  <c r="BQ337" i="11"/>
  <c r="BQ336" i="11"/>
  <c r="BQ335" i="11"/>
  <c r="BQ334" i="11"/>
  <c r="BQ333" i="11"/>
  <c r="BQ332" i="11"/>
  <c r="BQ331" i="11"/>
  <c r="BQ330" i="11"/>
  <c r="BQ329" i="11"/>
  <c r="BQ328" i="11"/>
  <c r="BQ323" i="11"/>
  <c r="BG323" i="11"/>
  <c r="BQ322" i="11"/>
  <c r="BG322" i="11"/>
  <c r="BQ321" i="11"/>
  <c r="BG321" i="11"/>
  <c r="BQ320" i="11"/>
  <c r="BQ319" i="11"/>
  <c r="BQ318" i="11"/>
  <c r="BQ312" i="11"/>
  <c r="BQ310" i="11"/>
  <c r="S309" i="11"/>
  <c r="BQ308" i="11"/>
  <c r="BQ303" i="11"/>
  <c r="BC303" i="11"/>
  <c r="BQ299" i="11"/>
  <c r="BQ294" i="11"/>
  <c r="BK294" i="11"/>
  <c r="BQ293" i="11"/>
  <c r="BK293" i="11"/>
  <c r="BQ292" i="11"/>
  <c r="AG292" i="11"/>
  <c r="BQ291" i="11"/>
  <c r="AM291" i="11"/>
  <c r="BQ290" i="11"/>
  <c r="AC290" i="11"/>
  <c r="BQ289" i="11"/>
  <c r="BG289" i="11"/>
  <c r="AM288" i="11"/>
  <c r="BQ287" i="11"/>
  <c r="BQ285" i="11"/>
  <c r="BG285" i="11"/>
  <c r="BQ282" i="11"/>
  <c r="AM282" i="11"/>
  <c r="BQ281" i="11"/>
  <c r="BG281" i="11"/>
  <c r="BQ280" i="11"/>
  <c r="BQ275" i="11"/>
  <c r="BQ273" i="11"/>
  <c r="BQ272" i="11"/>
  <c r="BQ268" i="11"/>
  <c r="BQ267" i="11"/>
  <c r="BQ262" i="11"/>
  <c r="BA262" i="11"/>
  <c r="BQ261" i="11"/>
  <c r="BA261" i="11"/>
  <c r="BQ260" i="11"/>
  <c r="BA260" i="11"/>
  <c r="BQ258" i="11"/>
  <c r="BQ256" i="11"/>
  <c r="BQ255" i="11"/>
  <c r="BQ254" i="11"/>
  <c r="BQ253" i="11"/>
  <c r="BQ252" i="11"/>
  <c r="BQ251" i="11"/>
  <c r="BQ250" i="11"/>
  <c r="BQ249" i="11"/>
  <c r="BQ248" i="11"/>
  <c r="BC248" i="11"/>
  <c r="BQ247" i="11"/>
  <c r="BQ246" i="11"/>
  <c r="BQ245" i="11"/>
  <c r="BQ244" i="11"/>
  <c r="BQ239" i="11"/>
  <c r="BA239" i="11"/>
  <c r="BQ238" i="11"/>
  <c r="BK238" i="11"/>
  <c r="BQ237" i="11"/>
  <c r="BQ236" i="11"/>
  <c r="BQ235" i="11"/>
  <c r="BI235" i="11"/>
  <c r="BQ234" i="11"/>
  <c r="BA234" i="11"/>
  <c r="BQ233" i="11"/>
  <c r="BK233" i="11"/>
  <c r="BQ232" i="11"/>
  <c r="BE232" i="11"/>
  <c r="BQ231" i="11"/>
  <c r="BO231" i="11"/>
  <c r="BQ230" i="11"/>
  <c r="BM230" i="11"/>
  <c r="BQ229" i="11"/>
  <c r="BM229" i="11"/>
  <c r="BQ228" i="11"/>
  <c r="BM228" i="11"/>
  <c r="BQ227" i="11"/>
  <c r="BM227" i="11"/>
  <c r="BQ226" i="11"/>
  <c r="BM226" i="11"/>
  <c r="BQ225" i="11"/>
  <c r="BQ220" i="11"/>
  <c r="BQ219" i="11"/>
  <c r="BQ218" i="11"/>
  <c r="BO218" i="11"/>
  <c r="BQ217" i="11"/>
  <c r="BI217" i="11"/>
  <c r="BQ216" i="11"/>
  <c r="BI216" i="11"/>
  <c r="BQ215" i="11"/>
  <c r="BO215" i="11"/>
  <c r="BQ214" i="11"/>
  <c r="AK214" i="11"/>
  <c r="BQ213" i="11"/>
  <c r="AK213" i="11"/>
  <c r="BQ212" i="11"/>
  <c r="BK212" i="11"/>
  <c r="BQ211" i="11"/>
  <c r="AY211" i="11"/>
  <c r="BQ210" i="11"/>
  <c r="BQ209" i="11"/>
  <c r="BQ208" i="11"/>
  <c r="BQ207" i="11"/>
  <c r="BQ202" i="11"/>
  <c r="BQ201" i="11"/>
  <c r="BQ200" i="11"/>
  <c r="BG200" i="11"/>
  <c r="BG199" i="11"/>
  <c r="BQ198" i="11"/>
  <c r="BG198" i="11"/>
  <c r="BQ197" i="11"/>
  <c r="BQ191" i="11"/>
  <c r="BQ190" i="11"/>
  <c r="BG190" i="11"/>
  <c r="BQ189" i="11"/>
  <c r="BG189" i="11"/>
  <c r="BQ188" i="11"/>
  <c r="BG188" i="11"/>
  <c r="BQ187" i="11"/>
  <c r="BG187" i="11"/>
  <c r="BQ186" i="11"/>
  <c r="BQ179" i="11"/>
  <c r="BQ178" i="11"/>
  <c r="BQ177" i="11"/>
  <c r="BQ176" i="11"/>
  <c r="BQ175" i="11"/>
  <c r="BQ174" i="11"/>
  <c r="BQ173" i="11"/>
  <c r="BQ172" i="11"/>
  <c r="BQ171" i="11"/>
  <c r="BQ170" i="11"/>
  <c r="BQ165" i="11"/>
  <c r="BK165" i="11"/>
  <c r="BQ164" i="11"/>
  <c r="BK164" i="11"/>
  <c r="BQ163" i="11"/>
  <c r="BO163" i="11"/>
  <c r="BQ162" i="11"/>
  <c r="BO162" i="11"/>
  <c r="BQ161" i="11"/>
  <c r="BO161" i="11"/>
  <c r="BQ160" i="11"/>
  <c r="BO160" i="11"/>
  <c r="BQ159" i="11"/>
  <c r="BO159" i="11"/>
  <c r="BQ158" i="11"/>
  <c r="BO158" i="11"/>
  <c r="BQ157" i="11"/>
  <c r="BO157" i="11"/>
  <c r="BQ156" i="11"/>
  <c r="BO156" i="11"/>
  <c r="BQ155" i="11"/>
  <c r="BQ154" i="11"/>
  <c r="BQ153" i="11"/>
  <c r="BQ148" i="11"/>
  <c r="BG148" i="11"/>
  <c r="BQ147" i="11"/>
  <c r="BG147" i="11"/>
  <c r="BQ146" i="11"/>
  <c r="BG146" i="11"/>
  <c r="BQ145" i="11"/>
  <c r="BG145" i="11"/>
  <c r="BQ144" i="11"/>
  <c r="BG144" i="11"/>
  <c r="BQ143" i="11"/>
  <c r="BQ128" i="11"/>
  <c r="BK128" i="11"/>
  <c r="BQ127" i="11"/>
  <c r="BK127" i="11"/>
  <c r="BQ126" i="11"/>
  <c r="BK126" i="11"/>
  <c r="BM138" i="11"/>
  <c r="AY137" i="11"/>
  <c r="BE136" i="11"/>
  <c r="BM135" i="11"/>
  <c r="AA134" i="11"/>
  <c r="BK125" i="11"/>
  <c r="BO124" i="11"/>
  <c r="BK123" i="11"/>
  <c r="BK122" i="11"/>
  <c r="BO121" i="11"/>
  <c r="BO110" i="11"/>
  <c r="BK108" i="11"/>
  <c r="BI107" i="11"/>
  <c r="BO106" i="11"/>
  <c r="BK105" i="11"/>
  <c r="BG104" i="11"/>
  <c r="BO103" i="11"/>
  <c r="BQ138" i="11"/>
  <c r="BQ137" i="11"/>
  <c r="BQ136" i="11"/>
  <c r="BQ135" i="11"/>
  <c r="BQ134" i="11"/>
  <c r="BQ133" i="11"/>
  <c r="BQ125" i="11"/>
  <c r="BQ124" i="11"/>
  <c r="BQ123" i="11"/>
  <c r="BQ122" i="11"/>
  <c r="BQ121" i="11"/>
  <c r="BQ120" i="11"/>
  <c r="BQ119" i="11"/>
  <c r="BQ118" i="11"/>
  <c r="BQ117" i="11"/>
  <c r="BQ116" i="11"/>
  <c r="BQ115" i="11"/>
  <c r="BQ340" i="11" l="1"/>
  <c r="BQ341" i="11"/>
  <c r="BQ257" i="11"/>
  <c r="BC259" i="11"/>
  <c r="BA259" i="11"/>
  <c r="AY259" i="11"/>
  <c r="AW259" i="11"/>
  <c r="AU259" i="11"/>
  <c r="AS259" i="11"/>
  <c r="AQ259" i="11"/>
  <c r="AO259" i="11"/>
  <c r="AK259" i="11"/>
  <c r="AI259" i="11"/>
  <c r="AG259" i="11"/>
  <c r="AE259" i="11"/>
  <c r="AC259" i="11"/>
  <c r="BC249" i="11"/>
  <c r="AM249" i="11"/>
  <c r="AY251" i="11"/>
  <c r="AM251" i="11"/>
  <c r="BE253" i="11"/>
  <c r="AM253" i="11"/>
  <c r="AC255" i="11"/>
  <c r="AM255" i="11"/>
  <c r="BA257" i="11"/>
  <c r="AM257" i="11"/>
  <c r="BK259" i="11"/>
  <c r="AM259" i="11"/>
  <c r="BG270" i="11"/>
  <c r="BI272" i="11"/>
  <c r="AC272" i="11"/>
  <c r="AM275" i="11"/>
  <c r="AC275" i="11"/>
  <c r="BK250" i="11"/>
  <c r="AM250" i="11"/>
  <c r="BE252" i="11"/>
  <c r="AM252" i="11"/>
  <c r="BE254" i="11"/>
  <c r="AM254" i="11"/>
  <c r="BA256" i="11"/>
  <c r="AM256" i="11"/>
  <c r="BA258" i="11"/>
  <c r="AM258" i="11"/>
  <c r="BK271" i="11"/>
  <c r="BG273" i="11"/>
  <c r="AC273" i="11"/>
  <c r="BG319" i="11"/>
  <c r="AG319" i="11"/>
  <c r="BG320" i="11"/>
  <c r="AG320" i="11"/>
  <c r="Y470" i="11"/>
  <c r="O472" i="11"/>
  <c r="M466" i="11"/>
  <c r="BK469" i="11"/>
  <c r="AK470" i="11"/>
  <c r="AA472" i="11"/>
  <c r="Y466" i="11"/>
  <c r="AW470" i="11"/>
  <c r="BK466" i="11"/>
  <c r="M470" i="11"/>
  <c r="M468" i="11"/>
  <c r="AA466" i="11"/>
  <c r="O468" i="11"/>
  <c r="BI470" i="11"/>
  <c r="AY472" i="11"/>
  <c r="AY468" i="11"/>
  <c r="BI468" i="11"/>
  <c r="AK466" i="11"/>
  <c r="Y468" i="11"/>
  <c r="BK472" i="11"/>
  <c r="AW466" i="11"/>
  <c r="AK468" i="11"/>
  <c r="BI466" i="11"/>
  <c r="AA469" i="11"/>
  <c r="O466" i="11"/>
  <c r="M467" i="11"/>
  <c r="AW467" i="11"/>
  <c r="BG468" i="11"/>
  <c r="AU468" i="11"/>
  <c r="AI468" i="11"/>
  <c r="W468" i="11"/>
  <c r="K468" i="11"/>
  <c r="BE468" i="11"/>
  <c r="AS468" i="11"/>
  <c r="AG468" i="11"/>
  <c r="U468" i="11"/>
  <c r="I468" i="11"/>
  <c r="BO468" i="11"/>
  <c r="BC468" i="11"/>
  <c r="AQ468" i="11"/>
  <c r="AE468" i="11"/>
  <c r="S468" i="11"/>
  <c r="G468" i="11"/>
  <c r="BM468" i="11"/>
  <c r="BA468" i="11"/>
  <c r="AO468" i="11"/>
  <c r="AC468" i="11"/>
  <c r="Q468" i="11"/>
  <c r="AM468" i="11"/>
  <c r="AA470" i="11"/>
  <c r="Y472" i="11"/>
  <c r="BI472" i="11"/>
  <c r="AM467" i="11"/>
  <c r="BG469" i="11"/>
  <c r="AU469" i="11"/>
  <c r="AI469" i="11"/>
  <c r="W469" i="11"/>
  <c r="K469" i="11"/>
  <c r="BE469" i="11"/>
  <c r="AS469" i="11"/>
  <c r="AG469" i="11"/>
  <c r="U469" i="11"/>
  <c r="I469" i="11"/>
  <c r="BO469" i="11"/>
  <c r="BC469" i="11"/>
  <c r="AQ469" i="11"/>
  <c r="AE469" i="11"/>
  <c r="S469" i="11"/>
  <c r="G469" i="11"/>
  <c r="BM469" i="11"/>
  <c r="BA469" i="11"/>
  <c r="AO469" i="11"/>
  <c r="AC469" i="11"/>
  <c r="Q469" i="11"/>
  <c r="Y467" i="11"/>
  <c r="BI467" i="11"/>
  <c r="M469" i="11"/>
  <c r="AW469" i="11"/>
  <c r="BG470" i="11"/>
  <c r="AU470" i="11"/>
  <c r="AI470" i="11"/>
  <c r="W470" i="11"/>
  <c r="K470" i="11"/>
  <c r="BE470" i="11"/>
  <c r="AS470" i="11"/>
  <c r="AG470" i="11"/>
  <c r="U470" i="11"/>
  <c r="I470" i="11"/>
  <c r="BO470" i="11"/>
  <c r="BC470" i="11"/>
  <c r="AQ470" i="11"/>
  <c r="AE470" i="11"/>
  <c r="S470" i="11"/>
  <c r="G470" i="11"/>
  <c r="BM470" i="11"/>
  <c r="BA470" i="11"/>
  <c r="AO470" i="11"/>
  <c r="AC470" i="11"/>
  <c r="Q470" i="11"/>
  <c r="AM470" i="11"/>
  <c r="AA467" i="11"/>
  <c r="O469" i="11"/>
  <c r="AY469" i="11"/>
  <c r="BG472" i="11"/>
  <c r="AU472" i="11"/>
  <c r="AI472" i="11"/>
  <c r="W472" i="11"/>
  <c r="K472" i="11"/>
  <c r="BE472" i="11"/>
  <c r="AS472" i="11"/>
  <c r="AG472" i="11"/>
  <c r="U472" i="11"/>
  <c r="I472" i="11"/>
  <c r="BO472" i="11"/>
  <c r="BC472" i="11"/>
  <c r="AQ472" i="11"/>
  <c r="AE472" i="11"/>
  <c r="S472" i="11"/>
  <c r="G472" i="11"/>
  <c r="BM472" i="11"/>
  <c r="BA472" i="11"/>
  <c r="AO472" i="11"/>
  <c r="AC472" i="11"/>
  <c r="Q472" i="11"/>
  <c r="AM472" i="11"/>
  <c r="BG467" i="11"/>
  <c r="AU467" i="11"/>
  <c r="AI467" i="11"/>
  <c r="W467" i="11"/>
  <c r="K467" i="11"/>
  <c r="BE467" i="11"/>
  <c r="AS467" i="11"/>
  <c r="AG467" i="11"/>
  <c r="U467" i="11"/>
  <c r="I467" i="11"/>
  <c r="BO467" i="11"/>
  <c r="BC467" i="11"/>
  <c r="AQ467" i="11"/>
  <c r="AE467" i="11"/>
  <c r="S467" i="11"/>
  <c r="G467" i="11"/>
  <c r="BM467" i="11"/>
  <c r="BA467" i="11"/>
  <c r="AO467" i="11"/>
  <c r="AC467" i="11"/>
  <c r="Q467" i="11"/>
  <c r="O467" i="11"/>
  <c r="AY467" i="11"/>
  <c r="AM469" i="11"/>
  <c r="BG466" i="11"/>
  <c r="AU466" i="11"/>
  <c r="AI466" i="11"/>
  <c r="W466" i="11"/>
  <c r="K466" i="11"/>
  <c r="BE466" i="11"/>
  <c r="AS466" i="11"/>
  <c r="AG466" i="11"/>
  <c r="U466" i="11"/>
  <c r="I466" i="11"/>
  <c r="BO466" i="11"/>
  <c r="BC466" i="11"/>
  <c r="AQ466" i="11"/>
  <c r="AE466" i="11"/>
  <c r="S466" i="11"/>
  <c r="G466" i="11"/>
  <c r="BM466" i="11"/>
  <c r="BA466" i="11"/>
  <c r="AO466" i="11"/>
  <c r="AC466" i="11"/>
  <c r="Q466" i="11"/>
  <c r="AM466" i="11"/>
  <c r="AK467" i="11"/>
  <c r="AA468" i="11"/>
  <c r="BK468" i="11"/>
  <c r="Y469" i="11"/>
  <c r="BI469" i="11"/>
  <c r="O470" i="11"/>
  <c r="AY470" i="11"/>
  <c r="M472" i="11"/>
  <c r="AW472" i="11"/>
  <c r="BI459" i="11"/>
  <c r="M459" i="11"/>
  <c r="Y459" i="11"/>
  <c r="AK459" i="11"/>
  <c r="AW459" i="11"/>
  <c r="O459" i="11"/>
  <c r="AA459" i="11"/>
  <c r="AM459" i="11"/>
  <c r="AY459" i="11"/>
  <c r="BK459" i="11"/>
  <c r="Q459" i="11"/>
  <c r="AC459" i="11"/>
  <c r="AO459" i="11"/>
  <c r="BA459" i="11"/>
  <c r="BM459" i="11"/>
  <c r="G459" i="11"/>
  <c r="S459" i="11"/>
  <c r="AE459" i="11"/>
  <c r="AQ459" i="11"/>
  <c r="BC459" i="11"/>
  <c r="BO459" i="11"/>
  <c r="I459" i="11"/>
  <c r="U459" i="11"/>
  <c r="AG459" i="11"/>
  <c r="AS459" i="11"/>
  <c r="BE459" i="11"/>
  <c r="K459" i="11"/>
  <c r="W459" i="11"/>
  <c r="AI459" i="11"/>
  <c r="AU459" i="11"/>
  <c r="M449" i="11"/>
  <c r="Y449" i="11"/>
  <c r="AK449" i="11"/>
  <c r="AW449" i="11"/>
  <c r="BI449" i="11"/>
  <c r="M451" i="11"/>
  <c r="Y451" i="11"/>
  <c r="AK451" i="11"/>
  <c r="AW451" i="11"/>
  <c r="BI451" i="11"/>
  <c r="O449" i="11"/>
  <c r="AA449" i="11"/>
  <c r="AM449" i="11"/>
  <c r="AY449" i="11"/>
  <c r="BK449" i="11"/>
  <c r="O451" i="11"/>
  <c r="AA451" i="11"/>
  <c r="AM451" i="11"/>
  <c r="AY451" i="11"/>
  <c r="BK451" i="11"/>
  <c r="Q449" i="11"/>
  <c r="AC449" i="11"/>
  <c r="AO449" i="11"/>
  <c r="BA449" i="11"/>
  <c r="BM449" i="11"/>
  <c r="Q451" i="11"/>
  <c r="AC451" i="11"/>
  <c r="AO451" i="11"/>
  <c r="BA451" i="11"/>
  <c r="BM451" i="11"/>
  <c r="G449" i="11"/>
  <c r="S449" i="11"/>
  <c r="AE449" i="11"/>
  <c r="AQ449" i="11"/>
  <c r="BC449" i="11"/>
  <c r="BO449" i="11"/>
  <c r="G451" i="11"/>
  <c r="S451" i="11"/>
  <c r="AE451" i="11"/>
  <c r="AQ451" i="11"/>
  <c r="BC451" i="11"/>
  <c r="BO451" i="11"/>
  <c r="I449" i="11"/>
  <c r="U449" i="11"/>
  <c r="AG449" i="11"/>
  <c r="AS449" i="11"/>
  <c r="BE449" i="11"/>
  <c r="I451" i="11"/>
  <c r="U451" i="11"/>
  <c r="AG451" i="11"/>
  <c r="AS451" i="11"/>
  <c r="BE451" i="11"/>
  <c r="K449" i="11"/>
  <c r="W449" i="11"/>
  <c r="AI449" i="11"/>
  <c r="AU449" i="11"/>
  <c r="K451" i="11"/>
  <c r="W451" i="11"/>
  <c r="AI451" i="11"/>
  <c r="AU451" i="11"/>
  <c r="Y439" i="11"/>
  <c r="M439" i="11"/>
  <c r="AK439" i="11"/>
  <c r="AW439" i="11"/>
  <c r="BI439" i="11"/>
  <c r="M444" i="11"/>
  <c r="Y444" i="11"/>
  <c r="AK444" i="11"/>
  <c r="AW444" i="11"/>
  <c r="BI444" i="11"/>
  <c r="M445" i="11"/>
  <c r="Y445" i="11"/>
  <c r="AK445" i="11"/>
  <c r="AW445" i="11"/>
  <c r="BI445" i="11"/>
  <c r="O444" i="11"/>
  <c r="AA444" i="11"/>
  <c r="AM444" i="11"/>
  <c r="AY444" i="11"/>
  <c r="BK444" i="11"/>
  <c r="O445" i="11"/>
  <c r="AA445" i="11"/>
  <c r="AM445" i="11"/>
  <c r="AY445" i="11"/>
  <c r="BK445" i="11"/>
  <c r="Q444" i="11"/>
  <c r="AC444" i="11"/>
  <c r="AO444" i="11"/>
  <c r="BA444" i="11"/>
  <c r="BM444" i="11"/>
  <c r="Q445" i="11"/>
  <c r="AC445" i="11"/>
  <c r="AO445" i="11"/>
  <c r="BA445" i="11"/>
  <c r="BM445" i="11"/>
  <c r="G444" i="11"/>
  <c r="S444" i="11"/>
  <c r="AE444" i="11"/>
  <c r="AQ444" i="11"/>
  <c r="BC444" i="11"/>
  <c r="BO444" i="11"/>
  <c r="G445" i="11"/>
  <c r="S445" i="11"/>
  <c r="AE445" i="11"/>
  <c r="AQ445" i="11"/>
  <c r="BC445" i="11"/>
  <c r="BO445" i="11"/>
  <c r="I444" i="11"/>
  <c r="U444" i="11"/>
  <c r="AG444" i="11"/>
  <c r="AS444" i="11"/>
  <c r="BE444" i="11"/>
  <c r="I445" i="11"/>
  <c r="U445" i="11"/>
  <c r="AG445" i="11"/>
  <c r="AS445" i="11"/>
  <c r="BE445" i="11"/>
  <c r="K444" i="11"/>
  <c r="W444" i="11"/>
  <c r="AI444" i="11"/>
  <c r="AU444" i="11"/>
  <c r="K445" i="11"/>
  <c r="W445" i="11"/>
  <c r="AI445" i="11"/>
  <c r="AU445" i="11"/>
  <c r="O440" i="11"/>
  <c r="AA440" i="11"/>
  <c r="AM440" i="11"/>
  <c r="AY440" i="11"/>
  <c r="BK440" i="11"/>
  <c r="M440" i="11"/>
  <c r="Y440" i="11"/>
  <c r="AK440" i="11"/>
  <c r="AW440" i="11"/>
  <c r="BI440" i="11"/>
  <c r="AA439" i="11"/>
  <c r="BK439" i="11"/>
  <c r="Q439" i="11"/>
  <c r="BA439" i="11"/>
  <c r="Q440" i="11"/>
  <c r="AC440" i="11"/>
  <c r="BM440" i="11"/>
  <c r="G439" i="11"/>
  <c r="S439" i="11"/>
  <c r="AE439" i="11"/>
  <c r="AQ439" i="11"/>
  <c r="BC439" i="11"/>
  <c r="BO439" i="11"/>
  <c r="G440" i="11"/>
  <c r="S440" i="11"/>
  <c r="AE440" i="11"/>
  <c r="AQ440" i="11"/>
  <c r="BC440" i="11"/>
  <c r="BO440" i="11"/>
  <c r="O439" i="11"/>
  <c r="AM439" i="11"/>
  <c r="AC439" i="11"/>
  <c r="BM439" i="11"/>
  <c r="BA440" i="11"/>
  <c r="I439" i="11"/>
  <c r="U439" i="11"/>
  <c r="AG439" i="11"/>
  <c r="AS439" i="11"/>
  <c r="BE439" i="11"/>
  <c r="I440" i="11"/>
  <c r="U440" i="11"/>
  <c r="AG440" i="11"/>
  <c r="AS440" i="11"/>
  <c r="BE440" i="11"/>
  <c r="AY439" i="11"/>
  <c r="AO439" i="11"/>
  <c r="AO440" i="11"/>
  <c r="K439" i="11"/>
  <c r="W439" i="11"/>
  <c r="AI439" i="11"/>
  <c r="AU439" i="11"/>
  <c r="K440" i="11"/>
  <c r="W440" i="11"/>
  <c r="AI440" i="11"/>
  <c r="AU440" i="11"/>
  <c r="M428" i="11"/>
  <c r="Y428" i="11"/>
  <c r="AK428" i="11"/>
  <c r="AW428" i="11"/>
  <c r="BI428" i="11"/>
  <c r="M429" i="11"/>
  <c r="Y429" i="11"/>
  <c r="AK429" i="11"/>
  <c r="AW429" i="11"/>
  <c r="BI429" i="11"/>
  <c r="O428" i="11"/>
  <c r="AA428" i="11"/>
  <c r="AM428" i="11"/>
  <c r="AY428" i="11"/>
  <c r="BK428" i="11"/>
  <c r="O429" i="11"/>
  <c r="AA429" i="11"/>
  <c r="AM429" i="11"/>
  <c r="AY429" i="11"/>
  <c r="BK429" i="11"/>
  <c r="Q428" i="11"/>
  <c r="AC428" i="11"/>
  <c r="AO428" i="11"/>
  <c r="BA428" i="11"/>
  <c r="BM428" i="11"/>
  <c r="Q429" i="11"/>
  <c r="AC429" i="11"/>
  <c r="AO429" i="11"/>
  <c r="BA429" i="11"/>
  <c r="BM429" i="11"/>
  <c r="G428" i="11"/>
  <c r="S428" i="11"/>
  <c r="AE428" i="11"/>
  <c r="AQ428" i="11"/>
  <c r="BC428" i="11"/>
  <c r="BO428" i="11"/>
  <c r="G429" i="11"/>
  <c r="S429" i="11"/>
  <c r="AE429" i="11"/>
  <c r="AQ429" i="11"/>
  <c r="BC429" i="11"/>
  <c r="BO429" i="11"/>
  <c r="I428" i="11"/>
  <c r="U428" i="11"/>
  <c r="AG428" i="11"/>
  <c r="AS428" i="11"/>
  <c r="BE428" i="11"/>
  <c r="I429" i="11"/>
  <c r="U429" i="11"/>
  <c r="AG429" i="11"/>
  <c r="AS429" i="11"/>
  <c r="BE429" i="11"/>
  <c r="K428" i="11"/>
  <c r="W428" i="11"/>
  <c r="AI428" i="11"/>
  <c r="AU428" i="11"/>
  <c r="K429" i="11"/>
  <c r="W429" i="11"/>
  <c r="AI429" i="11"/>
  <c r="AU429" i="11"/>
  <c r="Y416" i="11"/>
  <c r="Y419" i="11"/>
  <c r="BI416" i="11"/>
  <c r="BI419" i="11"/>
  <c r="AW418" i="11"/>
  <c r="BI417" i="11"/>
  <c r="AK421" i="11"/>
  <c r="AW421" i="11"/>
  <c r="BI420" i="11"/>
  <c r="AK418" i="11"/>
  <c r="M418" i="11"/>
  <c r="M421" i="11"/>
  <c r="M416" i="11"/>
  <c r="AK417" i="11"/>
  <c r="Y418" i="11"/>
  <c r="M419" i="11"/>
  <c r="AK420" i="11"/>
  <c r="Y421" i="11"/>
  <c r="AW417" i="11"/>
  <c r="AW420" i="11"/>
  <c r="AK416" i="11"/>
  <c r="M417" i="11"/>
  <c r="BI418" i="11"/>
  <c r="AK419" i="11"/>
  <c r="M420" i="11"/>
  <c r="BI421" i="11"/>
  <c r="AW416" i="11"/>
  <c r="Y417" i="11"/>
  <c r="AW419" i="11"/>
  <c r="Y420" i="11"/>
  <c r="O419" i="11"/>
  <c r="AA419" i="11"/>
  <c r="AM419" i="11"/>
  <c r="AY419" i="11"/>
  <c r="BK419" i="11"/>
  <c r="O420" i="11"/>
  <c r="AA420" i="11"/>
  <c r="AM420" i="11"/>
  <c r="AY420" i="11"/>
  <c r="BK420" i="11"/>
  <c r="O421" i="11"/>
  <c r="AA421" i="11"/>
  <c r="AM421" i="11"/>
  <c r="AY421" i="11"/>
  <c r="BK421" i="11"/>
  <c r="O416" i="11"/>
  <c r="AM416" i="11"/>
  <c r="O417" i="11"/>
  <c r="BK418" i="11"/>
  <c r="Q416" i="11"/>
  <c r="AC416" i="11"/>
  <c r="AO416" i="11"/>
  <c r="BA416" i="11"/>
  <c r="BM416" i="11"/>
  <c r="Q417" i="11"/>
  <c r="AC417" i="11"/>
  <c r="AO417" i="11"/>
  <c r="BA417" i="11"/>
  <c r="BM417" i="11"/>
  <c r="Q418" i="11"/>
  <c r="AC418" i="11"/>
  <c r="AO418" i="11"/>
  <c r="BA418" i="11"/>
  <c r="BM418" i="11"/>
  <c r="Q419" i="11"/>
  <c r="AC419" i="11"/>
  <c r="AO419" i="11"/>
  <c r="BA419" i="11"/>
  <c r="BM419" i="11"/>
  <c r="Q420" i="11"/>
  <c r="AC420" i="11"/>
  <c r="AO420" i="11"/>
  <c r="BA420" i="11"/>
  <c r="BM420" i="11"/>
  <c r="Q421" i="11"/>
  <c r="AC421" i="11"/>
  <c r="AO421" i="11"/>
  <c r="BA421" i="11"/>
  <c r="BM421" i="11"/>
  <c r="AA416" i="11"/>
  <c r="AY416" i="11"/>
  <c r="BK416" i="11"/>
  <c r="AM417" i="11"/>
  <c r="BK417" i="11"/>
  <c r="AM418" i="11"/>
  <c r="G416" i="11"/>
  <c r="S416" i="11"/>
  <c r="AE416" i="11"/>
  <c r="AQ416" i="11"/>
  <c r="BC416" i="11"/>
  <c r="BO416" i="11"/>
  <c r="G417" i="11"/>
  <c r="S417" i="11"/>
  <c r="AE417" i="11"/>
  <c r="AQ417" i="11"/>
  <c r="BC417" i="11"/>
  <c r="BO417" i="11"/>
  <c r="G418" i="11"/>
  <c r="S418" i="11"/>
  <c r="AE418" i="11"/>
  <c r="AQ418" i="11"/>
  <c r="BC418" i="11"/>
  <c r="BO418" i="11"/>
  <c r="G419" i="11"/>
  <c r="S419" i="11"/>
  <c r="AE419" i="11"/>
  <c r="AQ419" i="11"/>
  <c r="BC419" i="11"/>
  <c r="BO419" i="11"/>
  <c r="G420" i="11"/>
  <c r="S420" i="11"/>
  <c r="AE420" i="11"/>
  <c r="AQ420" i="11"/>
  <c r="BC420" i="11"/>
  <c r="BO420" i="11"/>
  <c r="G421" i="11"/>
  <c r="S421" i="11"/>
  <c r="AE421" i="11"/>
  <c r="AQ421" i="11"/>
  <c r="BC421" i="11"/>
  <c r="BO421" i="11"/>
  <c r="O418" i="11"/>
  <c r="AY418" i="11"/>
  <c r="I416" i="11"/>
  <c r="U416" i="11"/>
  <c r="AG416" i="11"/>
  <c r="AS416" i="11"/>
  <c r="BE416" i="11"/>
  <c r="I417" i="11"/>
  <c r="U417" i="11"/>
  <c r="AG417" i="11"/>
  <c r="AS417" i="11"/>
  <c r="BE417" i="11"/>
  <c r="I418" i="11"/>
  <c r="U418" i="11"/>
  <c r="AG418" i="11"/>
  <c r="AS418" i="11"/>
  <c r="BE418" i="11"/>
  <c r="I419" i="11"/>
  <c r="U419" i="11"/>
  <c r="AG419" i="11"/>
  <c r="AS419" i="11"/>
  <c r="BE419" i="11"/>
  <c r="I420" i="11"/>
  <c r="U420" i="11"/>
  <c r="AG420" i="11"/>
  <c r="AS420" i="11"/>
  <c r="BE420" i="11"/>
  <c r="I421" i="11"/>
  <c r="U421" i="11"/>
  <c r="AG421" i="11"/>
  <c r="AS421" i="11"/>
  <c r="BE421" i="11"/>
  <c r="AA417" i="11"/>
  <c r="AY417" i="11"/>
  <c r="AA418" i="11"/>
  <c r="K416" i="11"/>
  <c r="W416" i="11"/>
  <c r="AI416" i="11"/>
  <c r="AU416" i="11"/>
  <c r="K417" i="11"/>
  <c r="W417" i="11"/>
  <c r="AI417" i="11"/>
  <c r="AU417" i="11"/>
  <c r="K418" i="11"/>
  <c r="W418" i="11"/>
  <c r="AI418" i="11"/>
  <c r="AU418" i="11"/>
  <c r="K419" i="11"/>
  <c r="W419" i="11"/>
  <c r="AI419" i="11"/>
  <c r="AU419" i="11"/>
  <c r="K420" i="11"/>
  <c r="W420" i="11"/>
  <c r="AI420" i="11"/>
  <c r="AU420" i="11"/>
  <c r="K421" i="11"/>
  <c r="W421" i="11"/>
  <c r="AI421" i="11"/>
  <c r="AU421" i="11"/>
  <c r="AW411" i="11"/>
  <c r="Y412" i="11"/>
  <c r="AK411" i="11"/>
  <c r="BI412" i="11"/>
  <c r="AK410" i="11"/>
  <c r="M411" i="11"/>
  <c r="M412" i="11"/>
  <c r="AK413" i="11"/>
  <c r="AW410" i="11"/>
  <c r="Y411" i="11"/>
  <c r="AW413" i="11"/>
  <c r="BI410" i="11"/>
  <c r="BI413" i="11"/>
  <c r="M410" i="11"/>
  <c r="BI411" i="11"/>
  <c r="AK412" i="11"/>
  <c r="M413" i="11"/>
  <c r="Y410" i="11"/>
  <c r="AW412" i="11"/>
  <c r="Y413" i="11"/>
  <c r="O413" i="11"/>
  <c r="AA413" i="11"/>
  <c r="AM413" i="11"/>
  <c r="AY413" i="11"/>
  <c r="BK413" i="11"/>
  <c r="AA410" i="11"/>
  <c r="AY410" i="11"/>
  <c r="AA411" i="11"/>
  <c r="BK412" i="11"/>
  <c r="Q410" i="11"/>
  <c r="AC410" i="11"/>
  <c r="AO410" i="11"/>
  <c r="BA410" i="11"/>
  <c r="BM410" i="11"/>
  <c r="Q411" i="11"/>
  <c r="AC411" i="11"/>
  <c r="AO411" i="11"/>
  <c r="BA411" i="11"/>
  <c r="BM411" i="11"/>
  <c r="Q412" i="11"/>
  <c r="AC412" i="11"/>
  <c r="AO412" i="11"/>
  <c r="BA412" i="11"/>
  <c r="BM412" i="11"/>
  <c r="Q413" i="11"/>
  <c r="AC413" i="11"/>
  <c r="AO413" i="11"/>
  <c r="BA413" i="11"/>
  <c r="BM413" i="11"/>
  <c r="AY412" i="11"/>
  <c r="G410" i="11"/>
  <c r="S410" i="11"/>
  <c r="AE410" i="11"/>
  <c r="AQ410" i="11"/>
  <c r="BC410" i="11"/>
  <c r="BO410" i="11"/>
  <c r="G411" i="11"/>
  <c r="S411" i="11"/>
  <c r="AE411" i="11"/>
  <c r="AQ411" i="11"/>
  <c r="BC411" i="11"/>
  <c r="BO411" i="11"/>
  <c r="G412" i="11"/>
  <c r="S412" i="11"/>
  <c r="AE412" i="11"/>
  <c r="AQ412" i="11"/>
  <c r="BC412" i="11"/>
  <c r="BO412" i="11"/>
  <c r="G413" i="11"/>
  <c r="S413" i="11"/>
  <c r="AE413" i="11"/>
  <c r="AQ413" i="11"/>
  <c r="BC413" i="11"/>
  <c r="BO413" i="11"/>
  <c r="O410" i="11"/>
  <c r="AM410" i="11"/>
  <c r="BK410" i="11"/>
  <c r="O411" i="11"/>
  <c r="AY411" i="11"/>
  <c r="O412" i="11"/>
  <c r="AM412" i="11"/>
  <c r="I410" i="11"/>
  <c r="U410" i="11"/>
  <c r="AG410" i="11"/>
  <c r="AS410" i="11"/>
  <c r="BE410" i="11"/>
  <c r="I411" i="11"/>
  <c r="U411" i="11"/>
  <c r="AG411" i="11"/>
  <c r="AS411" i="11"/>
  <c r="BE411" i="11"/>
  <c r="I412" i="11"/>
  <c r="U412" i="11"/>
  <c r="AG412" i="11"/>
  <c r="AS412" i="11"/>
  <c r="BE412" i="11"/>
  <c r="I413" i="11"/>
  <c r="U413" i="11"/>
  <c r="AG413" i="11"/>
  <c r="AS413" i="11"/>
  <c r="BE413" i="11"/>
  <c r="AM411" i="11"/>
  <c r="BK411" i="11"/>
  <c r="AA412" i="11"/>
  <c r="K410" i="11"/>
  <c r="W410" i="11"/>
  <c r="AI410" i="11"/>
  <c r="AU410" i="11"/>
  <c r="K411" i="11"/>
  <c r="W411" i="11"/>
  <c r="AI411" i="11"/>
  <c r="AU411" i="11"/>
  <c r="K412" i="11"/>
  <c r="W412" i="11"/>
  <c r="AI412" i="11"/>
  <c r="AU412" i="11"/>
  <c r="K413" i="11"/>
  <c r="W413" i="11"/>
  <c r="AI413" i="11"/>
  <c r="AU413" i="11"/>
  <c r="Q400" i="11"/>
  <c r="Y400" i="11"/>
  <c r="AC399" i="11"/>
  <c r="BI399" i="11"/>
  <c r="M403" i="11"/>
  <c r="AC400" i="11"/>
  <c r="Q401" i="11"/>
  <c r="BI400" i="11"/>
  <c r="Y401" i="11"/>
  <c r="Q402" i="11"/>
  <c r="Y397" i="11"/>
  <c r="BM400" i="11"/>
  <c r="AW401" i="11"/>
  <c r="Q399" i="11"/>
  <c r="M400" i="11"/>
  <c r="BA401" i="11"/>
  <c r="BI397" i="11"/>
  <c r="AK399" i="11"/>
  <c r="AW400" i="11"/>
  <c r="BI401" i="11"/>
  <c r="AW402" i="11"/>
  <c r="AW403" i="11"/>
  <c r="AW399" i="11"/>
  <c r="BA400" i="11"/>
  <c r="M401" i="11"/>
  <c r="BA402" i="11"/>
  <c r="M399" i="11"/>
  <c r="BA399" i="11"/>
  <c r="M397" i="11"/>
  <c r="Y398" i="11"/>
  <c r="Y399" i="11"/>
  <c r="BM399" i="11"/>
  <c r="M402" i="11"/>
  <c r="AC398" i="11"/>
  <c r="AO399" i="11"/>
  <c r="AK400" i="11"/>
  <c r="AC401" i="11"/>
  <c r="BM401" i="11"/>
  <c r="Y402" i="11"/>
  <c r="BI402" i="11"/>
  <c r="Q403" i="11"/>
  <c r="BA403" i="11"/>
  <c r="AK398" i="11"/>
  <c r="AO400" i="11"/>
  <c r="AK401" i="11"/>
  <c r="AC402" i="11"/>
  <c r="BM402" i="11"/>
  <c r="Y403" i="11"/>
  <c r="BI403" i="11"/>
  <c r="AW398" i="11"/>
  <c r="AO401" i="11"/>
  <c r="AK402" i="11"/>
  <c r="AC403" i="11"/>
  <c r="BM403" i="11"/>
  <c r="AK397" i="11"/>
  <c r="M398" i="11"/>
  <c r="BI398" i="11"/>
  <c r="AO402" i="11"/>
  <c r="AK403" i="11"/>
  <c r="AW397" i="11"/>
  <c r="Q398" i="11"/>
  <c r="AO403" i="11"/>
  <c r="O397" i="11"/>
  <c r="AA397" i="11"/>
  <c r="AM397" i="11"/>
  <c r="AY397" i="11"/>
  <c r="BK397" i="11"/>
  <c r="O398" i="11"/>
  <c r="AA398" i="11"/>
  <c r="AM398" i="11"/>
  <c r="AY398" i="11"/>
  <c r="BK398" i="11"/>
  <c r="O399" i="11"/>
  <c r="AA399" i="11"/>
  <c r="AM399" i="11"/>
  <c r="AY399" i="11"/>
  <c r="BK399" i="11"/>
  <c r="O400" i="11"/>
  <c r="AA400" i="11"/>
  <c r="AM400" i="11"/>
  <c r="AY400" i="11"/>
  <c r="BK400" i="11"/>
  <c r="O401" i="11"/>
  <c r="AA401" i="11"/>
  <c r="AM401" i="11"/>
  <c r="AY401" i="11"/>
  <c r="BK401" i="11"/>
  <c r="O402" i="11"/>
  <c r="AA402" i="11"/>
  <c r="AM402" i="11"/>
  <c r="AY402" i="11"/>
  <c r="BK402" i="11"/>
  <c r="O403" i="11"/>
  <c r="AA403" i="11"/>
  <c r="AM403" i="11"/>
  <c r="AY403" i="11"/>
  <c r="BK403" i="11"/>
  <c r="AO397" i="11"/>
  <c r="G397" i="11"/>
  <c r="S397" i="11"/>
  <c r="AE397" i="11"/>
  <c r="AQ397" i="11"/>
  <c r="BC397" i="11"/>
  <c r="BO397" i="11"/>
  <c r="G398" i="11"/>
  <c r="S398" i="11"/>
  <c r="AE398" i="11"/>
  <c r="AQ398" i="11"/>
  <c r="BC398" i="11"/>
  <c r="BO398" i="11"/>
  <c r="G399" i="11"/>
  <c r="S399" i="11"/>
  <c r="AE399" i="11"/>
  <c r="AQ399" i="11"/>
  <c r="BC399" i="11"/>
  <c r="BO399" i="11"/>
  <c r="G400" i="11"/>
  <c r="S400" i="11"/>
  <c r="AE400" i="11"/>
  <c r="AQ400" i="11"/>
  <c r="BC400" i="11"/>
  <c r="BO400" i="11"/>
  <c r="G401" i="11"/>
  <c r="S401" i="11"/>
  <c r="AE401" i="11"/>
  <c r="AQ401" i="11"/>
  <c r="BC401" i="11"/>
  <c r="BO401" i="11"/>
  <c r="G402" i="11"/>
  <c r="S402" i="11"/>
  <c r="AE402" i="11"/>
  <c r="AQ402" i="11"/>
  <c r="BC402" i="11"/>
  <c r="BO402" i="11"/>
  <c r="G403" i="11"/>
  <c r="S403" i="11"/>
  <c r="AE403" i="11"/>
  <c r="AQ403" i="11"/>
  <c r="BC403" i="11"/>
  <c r="BO403" i="11"/>
  <c r="Q397" i="11"/>
  <c r="AC397" i="11"/>
  <c r="BA397" i="11"/>
  <c r="BA398" i="11"/>
  <c r="I397" i="11"/>
  <c r="U397" i="11"/>
  <c r="AG397" i="11"/>
  <c r="AS397" i="11"/>
  <c r="BE397" i="11"/>
  <c r="I398" i="11"/>
  <c r="U398" i="11"/>
  <c r="AG398" i="11"/>
  <c r="AS398" i="11"/>
  <c r="BE398" i="11"/>
  <c r="I399" i="11"/>
  <c r="U399" i="11"/>
  <c r="AG399" i="11"/>
  <c r="AS399" i="11"/>
  <c r="BE399" i="11"/>
  <c r="I400" i="11"/>
  <c r="U400" i="11"/>
  <c r="AG400" i="11"/>
  <c r="AS400" i="11"/>
  <c r="BE400" i="11"/>
  <c r="I401" i="11"/>
  <c r="U401" i="11"/>
  <c r="AG401" i="11"/>
  <c r="AS401" i="11"/>
  <c r="BE401" i="11"/>
  <c r="I402" i="11"/>
  <c r="U402" i="11"/>
  <c r="AG402" i="11"/>
  <c r="AS402" i="11"/>
  <c r="BE402" i="11"/>
  <c r="I403" i="11"/>
  <c r="U403" i="11"/>
  <c r="AG403" i="11"/>
  <c r="AS403" i="11"/>
  <c r="BE403" i="11"/>
  <c r="BM397" i="11"/>
  <c r="AO398" i="11"/>
  <c r="BM398" i="11"/>
  <c r="K397" i="11"/>
  <c r="W397" i="11"/>
  <c r="AI397" i="11"/>
  <c r="AU397" i="11"/>
  <c r="K398" i="11"/>
  <c r="W398" i="11"/>
  <c r="AI398" i="11"/>
  <c r="AU398" i="11"/>
  <c r="K399" i="11"/>
  <c r="W399" i="11"/>
  <c r="AI399" i="11"/>
  <c r="AU399" i="11"/>
  <c r="K400" i="11"/>
  <c r="W400" i="11"/>
  <c r="AI400" i="11"/>
  <c r="AU400" i="11"/>
  <c r="K401" i="11"/>
  <c r="W401" i="11"/>
  <c r="AI401" i="11"/>
  <c r="AU401" i="11"/>
  <c r="K402" i="11"/>
  <c r="W402" i="11"/>
  <c r="AI402" i="11"/>
  <c r="AU402" i="11"/>
  <c r="K403" i="11"/>
  <c r="W403" i="11"/>
  <c r="AI403" i="11"/>
  <c r="AU403" i="11"/>
  <c r="AW391" i="11"/>
  <c r="BI391" i="11"/>
  <c r="M391" i="11"/>
  <c r="Y391" i="11"/>
  <c r="M390" i="11"/>
  <c r="AK391" i="11"/>
  <c r="Y390" i="11"/>
  <c r="AK390" i="11"/>
  <c r="AW390" i="11"/>
  <c r="BI390" i="11"/>
  <c r="O390" i="11"/>
  <c r="AA390" i="11"/>
  <c r="AM390" i="11"/>
  <c r="AY390" i="11"/>
  <c r="BK390" i="11"/>
  <c r="O391" i="11"/>
  <c r="AA391" i="11"/>
  <c r="AM391" i="11"/>
  <c r="AY391" i="11"/>
  <c r="BK391" i="11"/>
  <c r="Q390" i="11"/>
  <c r="AC390" i="11"/>
  <c r="AO390" i="11"/>
  <c r="BA390" i="11"/>
  <c r="BM390" i="11"/>
  <c r="Q391" i="11"/>
  <c r="AC391" i="11"/>
  <c r="AO391" i="11"/>
  <c r="BA391" i="11"/>
  <c r="BM391" i="11"/>
  <c r="G390" i="11"/>
  <c r="S390" i="11"/>
  <c r="AE390" i="11"/>
  <c r="AQ390" i="11"/>
  <c r="BC390" i="11"/>
  <c r="BO390" i="11"/>
  <c r="G391" i="11"/>
  <c r="S391" i="11"/>
  <c r="AE391" i="11"/>
  <c r="AQ391" i="11"/>
  <c r="BC391" i="11"/>
  <c r="BO391" i="11"/>
  <c r="I390" i="11"/>
  <c r="U390" i="11"/>
  <c r="AG390" i="11"/>
  <c r="AS390" i="11"/>
  <c r="BE390" i="11"/>
  <c r="I391" i="11"/>
  <c r="U391" i="11"/>
  <c r="AG391" i="11"/>
  <c r="AS391" i="11"/>
  <c r="BE391" i="11"/>
  <c r="K390" i="11"/>
  <c r="W390" i="11"/>
  <c r="AI390" i="11"/>
  <c r="AU390" i="11"/>
  <c r="K391" i="11"/>
  <c r="W391" i="11"/>
  <c r="AI391" i="11"/>
  <c r="AU391" i="11"/>
  <c r="AO382" i="11"/>
  <c r="Q382" i="11"/>
  <c r="Q383" i="11"/>
  <c r="AC382" i="11"/>
  <c r="BA382" i="11"/>
  <c r="AC383" i="11"/>
  <c r="BM382" i="11"/>
  <c r="AO383" i="11"/>
  <c r="BA383" i="11"/>
  <c r="BM383" i="11"/>
  <c r="M382" i="11"/>
  <c r="Y382" i="11"/>
  <c r="AK382" i="11"/>
  <c r="AW382" i="11"/>
  <c r="BI382" i="11"/>
  <c r="M383" i="11"/>
  <c r="Y383" i="11"/>
  <c r="AK383" i="11"/>
  <c r="AW383" i="11"/>
  <c r="BI383" i="11"/>
  <c r="O382" i="11"/>
  <c r="AA382" i="11"/>
  <c r="AM382" i="11"/>
  <c r="AY382" i="11"/>
  <c r="BK382" i="11"/>
  <c r="O383" i="11"/>
  <c r="AA383" i="11"/>
  <c r="AM383" i="11"/>
  <c r="AY383" i="11"/>
  <c r="BK383" i="11"/>
  <c r="G382" i="11"/>
  <c r="S382" i="11"/>
  <c r="AE382" i="11"/>
  <c r="AQ382" i="11"/>
  <c r="BC382" i="11"/>
  <c r="BO382" i="11"/>
  <c r="G383" i="11"/>
  <c r="S383" i="11"/>
  <c r="AE383" i="11"/>
  <c r="AQ383" i="11"/>
  <c r="BC383" i="11"/>
  <c r="BO383" i="11"/>
  <c r="I382" i="11"/>
  <c r="U382" i="11"/>
  <c r="AG382" i="11"/>
  <c r="AS382" i="11"/>
  <c r="BE382" i="11"/>
  <c r="I383" i="11"/>
  <c r="U383" i="11"/>
  <c r="AG383" i="11"/>
  <c r="AS383" i="11"/>
  <c r="BE383" i="11"/>
  <c r="K382" i="11"/>
  <c r="W382" i="11"/>
  <c r="AI382" i="11"/>
  <c r="AU382" i="11"/>
  <c r="K383" i="11"/>
  <c r="W383" i="11"/>
  <c r="AI383" i="11"/>
  <c r="AU383" i="11"/>
  <c r="M369" i="11"/>
  <c r="Y369" i="11"/>
  <c r="AK369" i="11"/>
  <c r="AW369" i="11"/>
  <c r="BI369" i="11"/>
  <c r="M371" i="11"/>
  <c r="Y371" i="11"/>
  <c r="AK371" i="11"/>
  <c r="AW371" i="11"/>
  <c r="BI371" i="11"/>
  <c r="M372" i="11"/>
  <c r="Y372" i="11"/>
  <c r="AK372" i="11"/>
  <c r="AW372" i="11"/>
  <c r="BI372" i="11"/>
  <c r="O371" i="11"/>
  <c r="O372" i="11"/>
  <c r="AA372" i="11"/>
  <c r="AM372" i="11"/>
  <c r="AY372" i="11"/>
  <c r="BK372" i="11"/>
  <c r="BK371" i="11"/>
  <c r="Q369" i="11"/>
  <c r="AC369" i="11"/>
  <c r="AO369" i="11"/>
  <c r="BA369" i="11"/>
  <c r="BM369" i="11"/>
  <c r="Q370" i="11"/>
  <c r="AC370" i="11"/>
  <c r="AO370" i="11"/>
  <c r="BA370" i="11"/>
  <c r="BM370" i="11"/>
  <c r="Q371" i="11"/>
  <c r="AC371" i="11"/>
  <c r="AO371" i="11"/>
  <c r="BA371" i="11"/>
  <c r="BM371" i="11"/>
  <c r="Q372" i="11"/>
  <c r="AC372" i="11"/>
  <c r="AO372" i="11"/>
  <c r="BA372" i="11"/>
  <c r="BM372" i="11"/>
  <c r="O369" i="11"/>
  <c r="AY369" i="11"/>
  <c r="AA370" i="11"/>
  <c r="BK370" i="11"/>
  <c r="AY371" i="11"/>
  <c r="G369" i="11"/>
  <c r="S369" i="11"/>
  <c r="AE369" i="11"/>
  <c r="AQ369" i="11"/>
  <c r="BC369" i="11"/>
  <c r="BO369" i="11"/>
  <c r="G370" i="11"/>
  <c r="S370" i="11"/>
  <c r="AE370" i="11"/>
  <c r="AQ370" i="11"/>
  <c r="BC370" i="11"/>
  <c r="BO370" i="11"/>
  <c r="G371" i="11"/>
  <c r="S371" i="11"/>
  <c r="AE371" i="11"/>
  <c r="AQ371" i="11"/>
  <c r="BC371" i="11"/>
  <c r="BO371" i="11"/>
  <c r="G372" i="11"/>
  <c r="S372" i="11"/>
  <c r="AE372" i="11"/>
  <c r="AQ372" i="11"/>
  <c r="BC372" i="11"/>
  <c r="BO372" i="11"/>
  <c r="AM369" i="11"/>
  <c r="O370" i="11"/>
  <c r="AY370" i="11"/>
  <c r="AA371" i="11"/>
  <c r="I369" i="11"/>
  <c r="U369" i="11"/>
  <c r="AG369" i="11"/>
  <c r="AS369" i="11"/>
  <c r="BE369" i="11"/>
  <c r="I370" i="11"/>
  <c r="U370" i="11"/>
  <c r="AG370" i="11"/>
  <c r="AS370" i="11"/>
  <c r="BE370" i="11"/>
  <c r="I371" i="11"/>
  <c r="U371" i="11"/>
  <c r="AG371" i="11"/>
  <c r="AS371" i="11"/>
  <c r="BE371" i="11"/>
  <c r="I372" i="11"/>
  <c r="U372" i="11"/>
  <c r="AG372" i="11"/>
  <c r="AS372" i="11"/>
  <c r="BE372" i="11"/>
  <c r="M370" i="11"/>
  <c r="Y370" i="11"/>
  <c r="AK370" i="11"/>
  <c r="AW370" i="11"/>
  <c r="BI370" i="11"/>
  <c r="AA369" i="11"/>
  <c r="BK369" i="11"/>
  <c r="AM370" i="11"/>
  <c r="AM371" i="11"/>
  <c r="K369" i="11"/>
  <c r="W369" i="11"/>
  <c r="AI369" i="11"/>
  <c r="AU369" i="11"/>
  <c r="K370" i="11"/>
  <c r="W370" i="11"/>
  <c r="AI370" i="11"/>
  <c r="AU370" i="11"/>
  <c r="K371" i="11"/>
  <c r="W371" i="11"/>
  <c r="AI371" i="11"/>
  <c r="AU371" i="11"/>
  <c r="K372" i="11"/>
  <c r="W372" i="11"/>
  <c r="AI372" i="11"/>
  <c r="AU372" i="11"/>
  <c r="AW361" i="11"/>
  <c r="Y359" i="11"/>
  <c r="BI359" i="11"/>
  <c r="M361" i="11"/>
  <c r="Y361" i="11"/>
  <c r="Y362" i="11"/>
  <c r="M359" i="11"/>
  <c r="AK360" i="11"/>
  <c r="AK361" i="11"/>
  <c r="BI362" i="11"/>
  <c r="AW360" i="11"/>
  <c r="BI360" i="11"/>
  <c r="M362" i="11"/>
  <c r="AK359" i="11"/>
  <c r="M360" i="11"/>
  <c r="BI361" i="11"/>
  <c r="AK362" i="11"/>
  <c r="AW359" i="11"/>
  <c r="Y360" i="11"/>
  <c r="AW362" i="11"/>
  <c r="O359" i="11"/>
  <c r="AM359" i="11"/>
  <c r="BK359" i="11"/>
  <c r="AM360" i="11"/>
  <c r="Q359" i="11"/>
  <c r="AC359" i="11"/>
  <c r="AO359" i="11"/>
  <c r="BA359" i="11"/>
  <c r="BM359" i="11"/>
  <c r="Q360" i="11"/>
  <c r="AC360" i="11"/>
  <c r="AO360" i="11"/>
  <c r="BA360" i="11"/>
  <c r="BM360" i="11"/>
  <c r="Q361" i="11"/>
  <c r="AC361" i="11"/>
  <c r="AO361" i="11"/>
  <c r="BA361" i="11"/>
  <c r="BM361" i="11"/>
  <c r="Q362" i="11"/>
  <c r="AC362" i="11"/>
  <c r="AO362" i="11"/>
  <c r="BA362" i="11"/>
  <c r="BM362" i="11"/>
  <c r="O360" i="11"/>
  <c r="AA360" i="11"/>
  <c r="BK360" i="11"/>
  <c r="O361" i="11"/>
  <c r="AA361" i="11"/>
  <c r="AM361" i="11"/>
  <c r="AY361" i="11"/>
  <c r="BK361" i="11"/>
  <c r="O362" i="11"/>
  <c r="AM362" i="11"/>
  <c r="BK362" i="11"/>
  <c r="G359" i="11"/>
  <c r="S359" i="11"/>
  <c r="AE359" i="11"/>
  <c r="AQ359" i="11"/>
  <c r="BC359" i="11"/>
  <c r="BO359" i="11"/>
  <c r="G360" i="11"/>
  <c r="S360" i="11"/>
  <c r="AE360" i="11"/>
  <c r="AQ360" i="11"/>
  <c r="BC360" i="11"/>
  <c r="BO360" i="11"/>
  <c r="G361" i="11"/>
  <c r="S361" i="11"/>
  <c r="AE361" i="11"/>
  <c r="AQ361" i="11"/>
  <c r="BC361" i="11"/>
  <c r="BO361" i="11"/>
  <c r="G362" i="11"/>
  <c r="S362" i="11"/>
  <c r="AE362" i="11"/>
  <c r="AQ362" i="11"/>
  <c r="BC362" i="11"/>
  <c r="BO362" i="11"/>
  <c r="AA359" i="11"/>
  <c r="AY359" i="11"/>
  <c r="AY360" i="11"/>
  <c r="I359" i="11"/>
  <c r="U359" i="11"/>
  <c r="AG359" i="11"/>
  <c r="AS359" i="11"/>
  <c r="BE359" i="11"/>
  <c r="I360" i="11"/>
  <c r="U360" i="11"/>
  <c r="AG360" i="11"/>
  <c r="AS360" i="11"/>
  <c r="BE360" i="11"/>
  <c r="I361" i="11"/>
  <c r="U361" i="11"/>
  <c r="AG361" i="11"/>
  <c r="AS361" i="11"/>
  <c r="BE361" i="11"/>
  <c r="I362" i="11"/>
  <c r="U362" i="11"/>
  <c r="AG362" i="11"/>
  <c r="AS362" i="11"/>
  <c r="BE362" i="11"/>
  <c r="AA362" i="11"/>
  <c r="AY362" i="11"/>
  <c r="K359" i="11"/>
  <c r="W359" i="11"/>
  <c r="AI359" i="11"/>
  <c r="AU359" i="11"/>
  <c r="K360" i="11"/>
  <c r="W360" i="11"/>
  <c r="AI360" i="11"/>
  <c r="AU360" i="11"/>
  <c r="K361" i="11"/>
  <c r="W361" i="11"/>
  <c r="AI361" i="11"/>
  <c r="AU361" i="11"/>
  <c r="K362" i="11"/>
  <c r="W362" i="11"/>
  <c r="AI362" i="11"/>
  <c r="AU362" i="11"/>
  <c r="M350" i="11"/>
  <c r="AK349" i="11"/>
  <c r="Y350" i="11"/>
  <c r="M351" i="11"/>
  <c r="AK352" i="11"/>
  <c r="BI349" i="11"/>
  <c r="AK350" i="11"/>
  <c r="Y351" i="11"/>
  <c r="BI352" i="11"/>
  <c r="AW350" i="11"/>
  <c r="BI351" i="11"/>
  <c r="AW349" i="11"/>
  <c r="AW352" i="11"/>
  <c r="M349" i="11"/>
  <c r="BI350" i="11"/>
  <c r="AK351" i="11"/>
  <c r="M352" i="11"/>
  <c r="Y349" i="11"/>
  <c r="AW351" i="11"/>
  <c r="Y352" i="11"/>
  <c r="O352" i="11"/>
  <c r="AA352" i="11"/>
  <c r="AM352" i="11"/>
  <c r="AY352" i="11"/>
  <c r="BK352" i="11"/>
  <c r="O351" i="11"/>
  <c r="AA351" i="11"/>
  <c r="AM351" i="11"/>
  <c r="BK351" i="11"/>
  <c r="Q349" i="11"/>
  <c r="AC349" i="11"/>
  <c r="AO349" i="11"/>
  <c r="BA349" i="11"/>
  <c r="BM349" i="11"/>
  <c r="Q350" i="11"/>
  <c r="AC350" i="11"/>
  <c r="AO350" i="11"/>
  <c r="BA350" i="11"/>
  <c r="BM350" i="11"/>
  <c r="Q351" i="11"/>
  <c r="AC351" i="11"/>
  <c r="AO351" i="11"/>
  <c r="BA351" i="11"/>
  <c r="BM351" i="11"/>
  <c r="Q352" i="11"/>
  <c r="AC352" i="11"/>
  <c r="AO352" i="11"/>
  <c r="BA352" i="11"/>
  <c r="BM352" i="11"/>
  <c r="O350" i="11"/>
  <c r="AA350" i="11"/>
  <c r="AM350" i="11"/>
  <c r="AY350" i="11"/>
  <c r="BK350" i="11"/>
  <c r="AY351" i="11"/>
  <c r="G349" i="11"/>
  <c r="S349" i="11"/>
  <c r="AE349" i="11"/>
  <c r="AQ349" i="11"/>
  <c r="BC349" i="11"/>
  <c r="BO349" i="11"/>
  <c r="G350" i="11"/>
  <c r="S350" i="11"/>
  <c r="AE350" i="11"/>
  <c r="AQ350" i="11"/>
  <c r="BC350" i="11"/>
  <c r="BO350" i="11"/>
  <c r="G351" i="11"/>
  <c r="S351" i="11"/>
  <c r="AE351" i="11"/>
  <c r="AQ351" i="11"/>
  <c r="BC351" i="11"/>
  <c r="BO351" i="11"/>
  <c r="G352" i="11"/>
  <c r="S352" i="11"/>
  <c r="AE352" i="11"/>
  <c r="AQ352" i="11"/>
  <c r="BC352" i="11"/>
  <c r="BO352" i="11"/>
  <c r="I349" i="11"/>
  <c r="U349" i="11"/>
  <c r="AG349" i="11"/>
  <c r="AS349" i="11"/>
  <c r="BE349" i="11"/>
  <c r="I350" i="11"/>
  <c r="U350" i="11"/>
  <c r="AG350" i="11"/>
  <c r="AS350" i="11"/>
  <c r="BE350" i="11"/>
  <c r="I351" i="11"/>
  <c r="U351" i="11"/>
  <c r="AG351" i="11"/>
  <c r="AS351" i="11"/>
  <c r="BE351" i="11"/>
  <c r="I352" i="11"/>
  <c r="U352" i="11"/>
  <c r="AG352" i="11"/>
  <c r="AS352" i="11"/>
  <c r="BE352" i="11"/>
  <c r="O349" i="11"/>
  <c r="AA349" i="11"/>
  <c r="AM349" i="11"/>
  <c r="AY349" i="11"/>
  <c r="BK349" i="11"/>
  <c r="K349" i="11"/>
  <c r="W349" i="11"/>
  <c r="AI349" i="11"/>
  <c r="AU349" i="11"/>
  <c r="K350" i="11"/>
  <c r="W350" i="11"/>
  <c r="AI350" i="11"/>
  <c r="AU350" i="11"/>
  <c r="K351" i="11"/>
  <c r="W351" i="11"/>
  <c r="AI351" i="11"/>
  <c r="AU351" i="11"/>
  <c r="K352" i="11"/>
  <c r="W352" i="11"/>
  <c r="AI352" i="11"/>
  <c r="AU352" i="11"/>
  <c r="M320" i="11"/>
  <c r="Y321" i="11"/>
  <c r="M321" i="11"/>
  <c r="M319" i="11"/>
  <c r="BI320" i="11"/>
  <c r="AK321" i="11"/>
  <c r="M322" i="11"/>
  <c r="M323" i="11"/>
  <c r="AK319" i="11"/>
  <c r="AW321" i="11"/>
  <c r="Y322" i="11"/>
  <c r="BI323" i="11"/>
  <c r="BI321" i="11"/>
  <c r="AK322" i="11"/>
  <c r="Y319" i="11"/>
  <c r="AW319" i="11"/>
  <c r="Y320" i="11"/>
  <c r="AW322" i="11"/>
  <c r="Y323" i="11"/>
  <c r="BI319" i="11"/>
  <c r="AK320" i="11"/>
  <c r="BI322" i="11"/>
  <c r="AK323" i="11"/>
  <c r="AW320" i="11"/>
  <c r="AW323" i="11"/>
  <c r="O319" i="11"/>
  <c r="AA319" i="11"/>
  <c r="AM319" i="11"/>
  <c r="AY319" i="11"/>
  <c r="BK319" i="11"/>
  <c r="O320" i="11"/>
  <c r="AA320" i="11"/>
  <c r="AM320" i="11"/>
  <c r="AY320" i="11"/>
  <c r="BK320" i="11"/>
  <c r="O321" i="11"/>
  <c r="AA321" i="11"/>
  <c r="AM321" i="11"/>
  <c r="AY321" i="11"/>
  <c r="BK321" i="11"/>
  <c r="O322" i="11"/>
  <c r="AA322" i="11"/>
  <c r="AM322" i="11"/>
  <c r="AY322" i="11"/>
  <c r="BK322" i="11"/>
  <c r="O323" i="11"/>
  <c r="AA323" i="11"/>
  <c r="AM323" i="11"/>
  <c r="AY323" i="11"/>
  <c r="BK323" i="11"/>
  <c r="Q319" i="11"/>
  <c r="AC319" i="11"/>
  <c r="AO319" i="11"/>
  <c r="BA319" i="11"/>
  <c r="BM319" i="11"/>
  <c r="Q320" i="11"/>
  <c r="AC320" i="11"/>
  <c r="AO320" i="11"/>
  <c r="BA320" i="11"/>
  <c r="BM320" i="11"/>
  <c r="Q321" i="11"/>
  <c r="AC321" i="11"/>
  <c r="AO321" i="11"/>
  <c r="BA321" i="11"/>
  <c r="BM321" i="11"/>
  <c r="Q322" i="11"/>
  <c r="AC322" i="11"/>
  <c r="AO322" i="11"/>
  <c r="BA322" i="11"/>
  <c r="BM322" i="11"/>
  <c r="Q323" i="11"/>
  <c r="AC323" i="11"/>
  <c r="AO323" i="11"/>
  <c r="BA323" i="11"/>
  <c r="BM323" i="11"/>
  <c r="G319" i="11"/>
  <c r="S319" i="11"/>
  <c r="AE319" i="11"/>
  <c r="AQ319" i="11"/>
  <c r="BC319" i="11"/>
  <c r="BO319" i="11"/>
  <c r="G320" i="11"/>
  <c r="S320" i="11"/>
  <c r="AE320" i="11"/>
  <c r="AQ320" i="11"/>
  <c r="BC320" i="11"/>
  <c r="BO320" i="11"/>
  <c r="G321" i="11"/>
  <c r="S321" i="11"/>
  <c r="AE321" i="11"/>
  <c r="AQ321" i="11"/>
  <c r="BC321" i="11"/>
  <c r="BO321" i="11"/>
  <c r="G322" i="11"/>
  <c r="S322" i="11"/>
  <c r="AE322" i="11"/>
  <c r="AQ322" i="11"/>
  <c r="BC322" i="11"/>
  <c r="BO322" i="11"/>
  <c r="G323" i="11"/>
  <c r="S323" i="11"/>
  <c r="AE323" i="11"/>
  <c r="AQ323" i="11"/>
  <c r="BC323" i="11"/>
  <c r="BO323" i="11"/>
  <c r="I319" i="11"/>
  <c r="U319" i="11"/>
  <c r="AS319" i="11"/>
  <c r="BE319" i="11"/>
  <c r="I320" i="11"/>
  <c r="U320" i="11"/>
  <c r="AS320" i="11"/>
  <c r="BE320" i="11"/>
  <c r="I321" i="11"/>
  <c r="U321" i="11"/>
  <c r="AG321" i="11"/>
  <c r="AS321" i="11"/>
  <c r="BE321" i="11"/>
  <c r="I322" i="11"/>
  <c r="U322" i="11"/>
  <c r="AG322" i="11"/>
  <c r="AS322" i="11"/>
  <c r="BE322" i="11"/>
  <c r="I323" i="11"/>
  <c r="U323" i="11"/>
  <c r="AG323" i="11"/>
  <c r="AS323" i="11"/>
  <c r="BE323" i="11"/>
  <c r="K319" i="11"/>
  <c r="W319" i="11"/>
  <c r="AI319" i="11"/>
  <c r="AU319" i="11"/>
  <c r="K320" i="11"/>
  <c r="W320" i="11"/>
  <c r="AI320" i="11"/>
  <c r="AU320" i="11"/>
  <c r="K321" i="11"/>
  <c r="W321" i="11"/>
  <c r="AI321" i="11"/>
  <c r="AU321" i="11"/>
  <c r="K322" i="11"/>
  <c r="W322" i="11"/>
  <c r="AI322" i="11"/>
  <c r="AU322" i="11"/>
  <c r="K323" i="11"/>
  <c r="W323" i="11"/>
  <c r="AI323" i="11"/>
  <c r="AU323" i="11"/>
  <c r="K293" i="11"/>
  <c r="O290" i="11"/>
  <c r="AU290" i="11"/>
  <c r="O289" i="11"/>
  <c r="AM292" i="11"/>
  <c r="K282" i="11"/>
  <c r="Q294" i="11"/>
  <c r="Y301" i="11"/>
  <c r="Y309" i="11"/>
  <c r="AC282" i="11"/>
  <c r="AS282" i="11"/>
  <c r="Y288" i="11"/>
  <c r="BG288" i="11"/>
  <c r="AM309" i="11"/>
  <c r="BG275" i="11"/>
  <c r="K270" i="11"/>
  <c r="BG301" i="11"/>
  <c r="O270" i="11"/>
  <c r="K275" i="11"/>
  <c r="BG282" i="11"/>
  <c r="K288" i="11"/>
  <c r="AG291" i="11"/>
  <c r="BI270" i="11"/>
  <c r="Y270" i="11"/>
  <c r="Y275" i="11"/>
  <c r="O288" i="11"/>
  <c r="AM270" i="11"/>
  <c r="Y282" i="11"/>
  <c r="BA289" i="11"/>
  <c r="AU293" i="11"/>
  <c r="K301" i="11"/>
  <c r="AS294" i="11"/>
  <c r="O275" i="11"/>
  <c r="AU282" i="11"/>
  <c r="Q291" i="11"/>
  <c r="Y292" i="11"/>
  <c r="AC293" i="11"/>
  <c r="I294" i="11"/>
  <c r="BG294" i="11"/>
  <c r="O301" i="11"/>
  <c r="O282" i="11"/>
  <c r="AS289" i="11"/>
  <c r="BI291" i="11"/>
  <c r="BM293" i="11"/>
  <c r="U294" i="11"/>
  <c r="AS275" i="11"/>
  <c r="AG294" i="11"/>
  <c r="AU275" i="11"/>
  <c r="AO294" i="11"/>
  <c r="O273" i="11"/>
  <c r="O281" i="11"/>
  <c r="O285" i="11"/>
  <c r="AM290" i="11"/>
  <c r="W293" i="11"/>
  <c r="AO293" i="11"/>
  <c r="BG293" i="11"/>
  <c r="BG303" i="11"/>
  <c r="Q270" i="11"/>
  <c r="AS273" i="11"/>
  <c r="Q275" i="11"/>
  <c r="BA275" i="11"/>
  <c r="AS281" i="11"/>
  <c r="Q282" i="11"/>
  <c r="BA282" i="11"/>
  <c r="AS285" i="11"/>
  <c r="Q288" i="11"/>
  <c r="Y289" i="11"/>
  <c r="K290" i="11"/>
  <c r="AS290" i="11"/>
  <c r="I293" i="11"/>
  <c r="Y293" i="11"/>
  <c r="AS293" i="11"/>
  <c r="BI293" i="11"/>
  <c r="K294" i="11"/>
  <c r="AI294" i="11"/>
  <c r="BI294" i="11"/>
  <c r="O300" i="11"/>
  <c r="AM301" i="11"/>
  <c r="Q290" i="11"/>
  <c r="BA290" i="11"/>
  <c r="M293" i="11"/>
  <c r="AG293" i="11"/>
  <c r="AW293" i="11"/>
  <c r="O303" i="11"/>
  <c r="K271" i="11"/>
  <c r="G270" i="11"/>
  <c r="Y290" i="11"/>
  <c r="BG290" i="11"/>
  <c r="Q293" i="11"/>
  <c r="AI293" i="11"/>
  <c r="BA293" i="11"/>
  <c r="W294" i="11"/>
  <c r="AU294" i="11"/>
  <c r="BG300" i="11"/>
  <c r="S301" i="11"/>
  <c r="AE303" i="11"/>
  <c r="K309" i="11"/>
  <c r="BI309" i="11"/>
  <c r="U293" i="11"/>
  <c r="AK293" i="11"/>
  <c r="BE293" i="11"/>
  <c r="AC294" i="11"/>
  <c r="BC294" i="11"/>
  <c r="AS303" i="11"/>
  <c r="BO270" i="11"/>
  <c r="S270" i="11"/>
  <c r="BM270" i="11"/>
  <c r="W270" i="11"/>
  <c r="I270" i="11"/>
  <c r="BE270" i="11"/>
  <c r="AA270" i="11"/>
  <c r="M270" i="11"/>
  <c r="U270" i="11"/>
  <c r="BK270" i="11"/>
  <c r="O271" i="11"/>
  <c r="BG271" i="11"/>
  <c r="AG272" i="11"/>
  <c r="Q273" i="11"/>
  <c r="AU273" i="11"/>
  <c r="BO275" i="11"/>
  <c r="BC275" i="11"/>
  <c r="AQ275" i="11"/>
  <c r="AE275" i="11"/>
  <c r="S275" i="11"/>
  <c r="G275" i="11"/>
  <c r="BM275" i="11"/>
  <c r="AY275" i="11"/>
  <c r="AK275" i="11"/>
  <c r="W275" i="11"/>
  <c r="I275" i="11"/>
  <c r="BK275" i="11"/>
  <c r="AW275" i="11"/>
  <c r="AI275" i="11"/>
  <c r="U275" i="11"/>
  <c r="BE275" i="11"/>
  <c r="AO275" i="11"/>
  <c r="AA275" i="11"/>
  <c r="M275" i="11"/>
  <c r="AG275" i="11"/>
  <c r="BI275" i="11"/>
  <c r="Q281" i="11"/>
  <c r="AU281" i="11"/>
  <c r="BO282" i="11"/>
  <c r="BC282" i="11"/>
  <c r="AQ282" i="11"/>
  <c r="AE282" i="11"/>
  <c r="S282" i="11"/>
  <c r="G282" i="11"/>
  <c r="BM282" i="11"/>
  <c r="AY282" i="11"/>
  <c r="AK282" i="11"/>
  <c r="W282" i="11"/>
  <c r="I282" i="11"/>
  <c r="BK282" i="11"/>
  <c r="AW282" i="11"/>
  <c r="AI282" i="11"/>
  <c r="U282" i="11"/>
  <c r="BE282" i="11"/>
  <c r="AO282" i="11"/>
  <c r="AA282" i="11"/>
  <c r="M282" i="11"/>
  <c r="AG282" i="11"/>
  <c r="BI282" i="11"/>
  <c r="Q285" i="11"/>
  <c r="AU285" i="11"/>
  <c r="BO288" i="11"/>
  <c r="S288" i="11"/>
  <c r="G288" i="11"/>
  <c r="BM288" i="11"/>
  <c r="W288" i="11"/>
  <c r="I288" i="11"/>
  <c r="BK288" i="11"/>
  <c r="U288" i="11"/>
  <c r="BE288" i="11"/>
  <c r="AA288" i="11"/>
  <c r="M288" i="11"/>
  <c r="BI288" i="11"/>
  <c r="Q289" i="11"/>
  <c r="AU289" i="11"/>
  <c r="BO290" i="11"/>
  <c r="BC290" i="11"/>
  <c r="AQ290" i="11"/>
  <c r="AE290" i="11"/>
  <c r="S290" i="11"/>
  <c r="G290" i="11"/>
  <c r="BM290" i="11"/>
  <c r="AY290" i="11"/>
  <c r="AK290" i="11"/>
  <c r="W290" i="11"/>
  <c r="I290" i="11"/>
  <c r="BK290" i="11"/>
  <c r="AW290" i="11"/>
  <c r="AI290" i="11"/>
  <c r="U290" i="11"/>
  <c r="BE290" i="11"/>
  <c r="AO290" i="11"/>
  <c r="AA290" i="11"/>
  <c r="M290" i="11"/>
  <c r="AG290" i="11"/>
  <c r="BI290" i="11"/>
  <c r="Y291" i="11"/>
  <c r="BO272" i="11"/>
  <c r="BC272" i="11"/>
  <c r="AQ272" i="11"/>
  <c r="AE272" i="11"/>
  <c r="S272" i="11"/>
  <c r="G272" i="11"/>
  <c r="BM272" i="11"/>
  <c r="AY272" i="11"/>
  <c r="AK272" i="11"/>
  <c r="W272" i="11"/>
  <c r="I272" i="11"/>
  <c r="BK272" i="11"/>
  <c r="AW272" i="11"/>
  <c r="AI272" i="11"/>
  <c r="U272" i="11"/>
  <c r="BE272" i="11"/>
  <c r="AO272" i="11"/>
  <c r="AA272" i="11"/>
  <c r="M272" i="11"/>
  <c r="BG272" i="11"/>
  <c r="Q271" i="11"/>
  <c r="AM271" i="11"/>
  <c r="BI271" i="11"/>
  <c r="K272" i="11"/>
  <c r="AM272" i="11"/>
  <c r="Y273" i="11"/>
  <c r="BA273" i="11"/>
  <c r="Y281" i="11"/>
  <c r="BA281" i="11"/>
  <c r="Y285" i="11"/>
  <c r="BA285" i="11"/>
  <c r="U271" i="11"/>
  <c r="O272" i="11"/>
  <c r="AS272" i="11"/>
  <c r="AC281" i="11"/>
  <c r="AC285" i="11"/>
  <c r="AC289" i="11"/>
  <c r="BO292" i="11"/>
  <c r="BC292" i="11"/>
  <c r="AQ292" i="11"/>
  <c r="AE292" i="11"/>
  <c r="S292" i="11"/>
  <c r="G292" i="11"/>
  <c r="BM292" i="11"/>
  <c r="AY292" i="11"/>
  <c r="AK292" i="11"/>
  <c r="W292" i="11"/>
  <c r="I292" i="11"/>
  <c r="BK292" i="11"/>
  <c r="AW292" i="11"/>
  <c r="AI292" i="11"/>
  <c r="U292" i="11"/>
  <c r="BI292" i="11"/>
  <c r="AU292" i="11"/>
  <c r="BG292" i="11"/>
  <c r="AS292" i="11"/>
  <c r="AC292" i="11"/>
  <c r="O292" i="11"/>
  <c r="BE292" i="11"/>
  <c r="AO292" i="11"/>
  <c r="AA292" i="11"/>
  <c r="M292" i="11"/>
  <c r="BA292" i="11"/>
  <c r="BO271" i="11"/>
  <c r="S271" i="11"/>
  <c r="G271" i="11"/>
  <c r="BM271" i="11"/>
  <c r="W271" i="11"/>
  <c r="I271" i="11"/>
  <c r="BE271" i="11"/>
  <c r="AA271" i="11"/>
  <c r="M271" i="11"/>
  <c r="Y271" i="11"/>
  <c r="Q272" i="11"/>
  <c r="AU272" i="11"/>
  <c r="BO273" i="11"/>
  <c r="BC273" i="11"/>
  <c r="AQ273" i="11"/>
  <c r="AE273" i="11"/>
  <c r="S273" i="11"/>
  <c r="G273" i="11"/>
  <c r="BM273" i="11"/>
  <c r="AY273" i="11"/>
  <c r="AK273" i="11"/>
  <c r="W273" i="11"/>
  <c r="I273" i="11"/>
  <c r="BK273" i="11"/>
  <c r="AW273" i="11"/>
  <c r="AI273" i="11"/>
  <c r="U273" i="11"/>
  <c r="BE273" i="11"/>
  <c r="AO273" i="11"/>
  <c r="AA273" i="11"/>
  <c r="M273" i="11"/>
  <c r="AG273" i="11"/>
  <c r="BI273" i="11"/>
  <c r="BO281" i="11"/>
  <c r="BC281" i="11"/>
  <c r="AQ281" i="11"/>
  <c r="AE281" i="11"/>
  <c r="S281" i="11"/>
  <c r="G281" i="11"/>
  <c r="BM281" i="11"/>
  <c r="AY281" i="11"/>
  <c r="AK281" i="11"/>
  <c r="W281" i="11"/>
  <c r="I281" i="11"/>
  <c r="BK281" i="11"/>
  <c r="AW281" i="11"/>
  <c r="AI281" i="11"/>
  <c r="U281" i="11"/>
  <c r="BE281" i="11"/>
  <c r="AO281" i="11"/>
  <c r="AA281" i="11"/>
  <c r="M281" i="11"/>
  <c r="AG281" i="11"/>
  <c r="BI281" i="11"/>
  <c r="BO285" i="11"/>
  <c r="BC285" i="11"/>
  <c r="AQ285" i="11"/>
  <c r="AE285" i="11"/>
  <c r="S285" i="11"/>
  <c r="G285" i="11"/>
  <c r="BM285" i="11"/>
  <c r="AY285" i="11"/>
  <c r="AK285" i="11"/>
  <c r="W285" i="11"/>
  <c r="I285" i="11"/>
  <c r="BK285" i="11"/>
  <c r="AW285" i="11"/>
  <c r="AI285" i="11"/>
  <c r="U285" i="11"/>
  <c r="BE285" i="11"/>
  <c r="AO285" i="11"/>
  <c r="AA285" i="11"/>
  <c r="M285" i="11"/>
  <c r="AG285" i="11"/>
  <c r="BI285" i="11"/>
  <c r="BO289" i="11"/>
  <c r="BC289" i="11"/>
  <c r="AQ289" i="11"/>
  <c r="AE289" i="11"/>
  <c r="S289" i="11"/>
  <c r="G289" i="11"/>
  <c r="BM289" i="11"/>
  <c r="AY289" i="11"/>
  <c r="AK289" i="11"/>
  <c r="W289" i="11"/>
  <c r="I289" i="11"/>
  <c r="BK289" i="11"/>
  <c r="AW289" i="11"/>
  <c r="AI289" i="11"/>
  <c r="U289" i="11"/>
  <c r="BE289" i="11"/>
  <c r="AO289" i="11"/>
  <c r="AA289" i="11"/>
  <c r="M289" i="11"/>
  <c r="AG289" i="11"/>
  <c r="BI289" i="11"/>
  <c r="BO291" i="11"/>
  <c r="BC291" i="11"/>
  <c r="AQ291" i="11"/>
  <c r="AE291" i="11"/>
  <c r="S291" i="11"/>
  <c r="G291" i="11"/>
  <c r="BM291" i="11"/>
  <c r="AY291" i="11"/>
  <c r="AK291" i="11"/>
  <c r="W291" i="11"/>
  <c r="I291" i="11"/>
  <c r="BK291" i="11"/>
  <c r="AW291" i="11"/>
  <c r="AI291" i="11"/>
  <c r="U291" i="11"/>
  <c r="BG291" i="11"/>
  <c r="AS291" i="11"/>
  <c r="AC291" i="11"/>
  <c r="O291" i="11"/>
  <c r="BE291" i="11"/>
  <c r="AO291" i="11"/>
  <c r="AA291" i="11"/>
  <c r="M291" i="11"/>
  <c r="AU291" i="11"/>
  <c r="K292" i="11"/>
  <c r="Y272" i="11"/>
  <c r="BA272" i="11"/>
  <c r="K273" i="11"/>
  <c r="AM273" i="11"/>
  <c r="K281" i="11"/>
  <c r="AM281" i="11"/>
  <c r="K285" i="11"/>
  <c r="AM285" i="11"/>
  <c r="K289" i="11"/>
  <c r="AM289" i="11"/>
  <c r="K291" i="11"/>
  <c r="BA291" i="11"/>
  <c r="Q292" i="11"/>
  <c r="S300" i="11"/>
  <c r="BM301" i="11"/>
  <c r="Q301" i="11"/>
  <c r="BO301" i="11"/>
  <c r="W301" i="11"/>
  <c r="I301" i="11"/>
  <c r="BK301" i="11"/>
  <c r="U301" i="11"/>
  <c r="G301" i="11"/>
  <c r="BE301" i="11"/>
  <c r="AA301" i="11"/>
  <c r="M301" i="11"/>
  <c r="BI301" i="11"/>
  <c r="S303" i="11"/>
  <c r="AU303" i="11"/>
  <c r="BM309" i="11"/>
  <c r="Q309" i="11"/>
  <c r="BO309" i="11"/>
  <c r="W309" i="11"/>
  <c r="I309" i="11"/>
  <c r="BK309" i="11"/>
  <c r="U309" i="11"/>
  <c r="G309" i="11"/>
  <c r="BG309" i="11"/>
  <c r="O309" i="11"/>
  <c r="BE309" i="11"/>
  <c r="AA309" i="11"/>
  <c r="M309" i="11"/>
  <c r="Y300" i="11"/>
  <c r="Y303" i="11"/>
  <c r="BM300" i="11"/>
  <c r="Q300" i="11"/>
  <c r="BO300" i="11"/>
  <c r="W300" i="11"/>
  <c r="I300" i="11"/>
  <c r="BK300" i="11"/>
  <c r="U300" i="11"/>
  <c r="G300" i="11"/>
  <c r="BE300" i="11"/>
  <c r="AA300" i="11"/>
  <c r="M300" i="11"/>
  <c r="BI300" i="11"/>
  <c r="BM303" i="11"/>
  <c r="BA303" i="11"/>
  <c r="AO303" i="11"/>
  <c r="AC303" i="11"/>
  <c r="Q303" i="11"/>
  <c r="BO303" i="11"/>
  <c r="AY303" i="11"/>
  <c r="AK303" i="11"/>
  <c r="W303" i="11"/>
  <c r="I303" i="11"/>
  <c r="BK303" i="11"/>
  <c r="AW303" i="11"/>
  <c r="AI303" i="11"/>
  <c r="U303" i="11"/>
  <c r="G303" i="11"/>
  <c r="BE303" i="11"/>
  <c r="AQ303" i="11"/>
  <c r="AA303" i="11"/>
  <c r="M303" i="11"/>
  <c r="AG303" i="11"/>
  <c r="BI303" i="11"/>
  <c r="K300" i="11"/>
  <c r="AM300" i="11"/>
  <c r="K303" i="11"/>
  <c r="AM303" i="11"/>
  <c r="G293" i="11"/>
  <c r="S293" i="11"/>
  <c r="AE293" i="11"/>
  <c r="AQ293" i="11"/>
  <c r="BC293" i="11"/>
  <c r="BO293" i="11"/>
  <c r="G294" i="11"/>
  <c r="S294" i="11"/>
  <c r="AE294" i="11"/>
  <c r="AQ294" i="11"/>
  <c r="BE294" i="11"/>
  <c r="M294" i="11"/>
  <c r="Y294" i="11"/>
  <c r="AK294" i="11"/>
  <c r="AW294" i="11"/>
  <c r="O293" i="11"/>
  <c r="AA293" i="11"/>
  <c r="AM293" i="11"/>
  <c r="AY293" i="11"/>
  <c r="BM294" i="11"/>
  <c r="BA294" i="11"/>
  <c r="O294" i="11"/>
  <c r="AA294" i="11"/>
  <c r="AM294" i="11"/>
  <c r="AY294" i="11"/>
  <c r="BO294" i="11"/>
  <c r="O258" i="11"/>
  <c r="BE258" i="11"/>
  <c r="G249" i="11"/>
  <c r="W228" i="11"/>
  <c r="AQ249" i="11"/>
  <c r="AU228" i="11"/>
  <c r="AY248" i="11"/>
  <c r="S251" i="11"/>
  <c r="O256" i="11"/>
  <c r="Y257" i="11"/>
  <c r="AK251" i="11"/>
  <c r="Y256" i="11"/>
  <c r="M261" i="11"/>
  <c r="BK251" i="11"/>
  <c r="BE256" i="11"/>
  <c r="Y261" i="11"/>
  <c r="AQ262" i="11"/>
  <c r="BK260" i="11"/>
  <c r="AC261" i="11"/>
  <c r="Q259" i="11"/>
  <c r="BM261" i="11"/>
  <c r="BI248" i="11"/>
  <c r="Y249" i="11"/>
  <c r="AI251" i="11"/>
  <c r="W253" i="11"/>
  <c r="BO256" i="11"/>
  <c r="AC257" i="11"/>
  <c r="BO258" i="11"/>
  <c r="Y259" i="11"/>
  <c r="AO261" i="11"/>
  <c r="BK262" i="11"/>
  <c r="BK248" i="11"/>
  <c r="AU253" i="11"/>
  <c r="O248" i="11"/>
  <c r="BI249" i="11"/>
  <c r="AQ251" i="11"/>
  <c r="BE255" i="11"/>
  <c r="BE257" i="11"/>
  <c r="Y258" i="11"/>
  <c r="Y260" i="11"/>
  <c r="Y248" i="11"/>
  <c r="M251" i="11"/>
  <c r="BC251" i="11"/>
  <c r="BO255" i="11"/>
  <c r="AC256" i="11"/>
  <c r="BO257" i="11"/>
  <c r="AC258" i="11"/>
  <c r="AA260" i="11"/>
  <c r="AA248" i="11"/>
  <c r="O251" i="11"/>
  <c r="BI251" i="11"/>
  <c r="O257" i="11"/>
  <c r="M259" i="11"/>
  <c r="BM259" i="11"/>
  <c r="BI260" i="11"/>
  <c r="BC252" i="11"/>
  <c r="AE260" i="11"/>
  <c r="BO260" i="11"/>
  <c r="Y253" i="11"/>
  <c r="AW253" i="11"/>
  <c r="AI252" i="11"/>
  <c r="BG252" i="11"/>
  <c r="BC253" i="11"/>
  <c r="AI248" i="11"/>
  <c r="Y251" i="11"/>
  <c r="AU251" i="11"/>
  <c r="BO251" i="11"/>
  <c r="M252" i="11"/>
  <c r="AK252" i="11"/>
  <c r="BI252" i="11"/>
  <c r="K253" i="11"/>
  <c r="AI253" i="11"/>
  <c r="BG253" i="11"/>
  <c r="I254" i="11"/>
  <c r="O255" i="11"/>
  <c r="AA259" i="11"/>
  <c r="AO260" i="11"/>
  <c r="AE252" i="11"/>
  <c r="AE253" i="11"/>
  <c r="G248" i="11"/>
  <c r="AQ248" i="11"/>
  <c r="G251" i="11"/>
  <c r="AA251" i="11"/>
  <c r="AW251" i="11"/>
  <c r="S252" i="11"/>
  <c r="AQ252" i="11"/>
  <c r="BO252" i="11"/>
  <c r="M253" i="11"/>
  <c r="AK253" i="11"/>
  <c r="BI253" i="11"/>
  <c r="Y255" i="11"/>
  <c r="AQ256" i="11"/>
  <c r="AQ257" i="11"/>
  <c r="AQ258" i="11"/>
  <c r="BI259" i="11"/>
  <c r="G260" i="11"/>
  <c r="AQ260" i="11"/>
  <c r="AW261" i="11"/>
  <c r="G262" i="11"/>
  <c r="Y252" i="11"/>
  <c r="AW252" i="11"/>
  <c r="G252" i="11"/>
  <c r="K252" i="11"/>
  <c r="G253" i="11"/>
  <c r="K248" i="11"/>
  <c r="AU248" i="11"/>
  <c r="K251" i="11"/>
  <c r="AE251" i="11"/>
  <c r="W252" i="11"/>
  <c r="AU252" i="11"/>
  <c r="S253" i="11"/>
  <c r="AQ253" i="11"/>
  <c r="BO253" i="11"/>
  <c r="BO254" i="11"/>
  <c r="I256" i="11"/>
  <c r="I257" i="11"/>
  <c r="I258" i="11"/>
  <c r="G259" i="11"/>
  <c r="O260" i="11"/>
  <c r="AY260" i="11"/>
  <c r="BI261" i="11"/>
  <c r="AA262" i="11"/>
  <c r="M248" i="11"/>
  <c r="AE248" i="11"/>
  <c r="AW248" i="11"/>
  <c r="BO248" i="11"/>
  <c r="K249" i="11"/>
  <c r="AA249" i="11"/>
  <c r="AU249" i="11"/>
  <c r="BK249" i="11"/>
  <c r="G250" i="11"/>
  <c r="Y250" i="11"/>
  <c r="AQ250" i="11"/>
  <c r="BI250" i="11"/>
  <c r="BE251" i="11"/>
  <c r="AS251" i="11"/>
  <c r="AG251" i="11"/>
  <c r="U251" i="11"/>
  <c r="I251" i="11"/>
  <c r="BM251" i="11"/>
  <c r="BA251" i="11"/>
  <c r="AO251" i="11"/>
  <c r="AC251" i="11"/>
  <c r="Q251" i="11"/>
  <c r="W251" i="11"/>
  <c r="BG251" i="11"/>
  <c r="O254" i="11"/>
  <c r="AQ254" i="11"/>
  <c r="M249" i="11"/>
  <c r="AE249" i="11"/>
  <c r="AW249" i="11"/>
  <c r="BO249" i="11"/>
  <c r="K250" i="11"/>
  <c r="AA250" i="11"/>
  <c r="AU250" i="11"/>
  <c r="Q254" i="11"/>
  <c r="AS254" i="11"/>
  <c r="BE250" i="11"/>
  <c r="AS250" i="11"/>
  <c r="AG250" i="11"/>
  <c r="U250" i="11"/>
  <c r="I250" i="11"/>
  <c r="BM250" i="11"/>
  <c r="BA250" i="11"/>
  <c r="AO250" i="11"/>
  <c r="AC250" i="11"/>
  <c r="Q250" i="11"/>
  <c r="BG250" i="11"/>
  <c r="S248" i="11"/>
  <c r="AK248" i="11"/>
  <c r="O249" i="11"/>
  <c r="AI249" i="11"/>
  <c r="AY249" i="11"/>
  <c r="M250" i="11"/>
  <c r="AE250" i="11"/>
  <c r="AW250" i="11"/>
  <c r="BO250" i="11"/>
  <c r="Y254" i="11"/>
  <c r="BA254" i="11"/>
  <c r="BG255" i="11"/>
  <c r="AU255" i="11"/>
  <c r="AI255" i="11"/>
  <c r="W255" i="11"/>
  <c r="K255" i="11"/>
  <c r="BC255" i="11"/>
  <c r="AO255" i="11"/>
  <c r="AA255" i="11"/>
  <c r="M255" i="11"/>
  <c r="BM255" i="11"/>
  <c r="AY255" i="11"/>
  <c r="AK255" i="11"/>
  <c r="U255" i="11"/>
  <c r="G255" i="11"/>
  <c r="BK255" i="11"/>
  <c r="AW255" i="11"/>
  <c r="AG255" i="11"/>
  <c r="S255" i="11"/>
  <c r="BI255" i="11"/>
  <c r="AS255" i="11"/>
  <c r="AE255" i="11"/>
  <c r="Q255" i="11"/>
  <c r="AQ255" i="11"/>
  <c r="W250" i="11"/>
  <c r="BE248" i="11"/>
  <c r="AS248" i="11"/>
  <c r="AG248" i="11"/>
  <c r="U248" i="11"/>
  <c r="I248" i="11"/>
  <c r="BM248" i="11"/>
  <c r="BA248" i="11"/>
  <c r="AO248" i="11"/>
  <c r="AC248" i="11"/>
  <c r="Q248" i="11"/>
  <c r="W248" i="11"/>
  <c r="AM248" i="11"/>
  <c r="BG248" i="11"/>
  <c r="S249" i="11"/>
  <c r="AK249" i="11"/>
  <c r="O250" i="11"/>
  <c r="AI250" i="11"/>
  <c r="AY250" i="11"/>
  <c r="AC254" i="11"/>
  <c r="I255" i="11"/>
  <c r="BA255" i="11"/>
  <c r="BE249" i="11"/>
  <c r="AS249" i="11"/>
  <c r="AG249" i="11"/>
  <c r="U249" i="11"/>
  <c r="I249" i="11"/>
  <c r="BM249" i="11"/>
  <c r="BA249" i="11"/>
  <c r="AO249" i="11"/>
  <c r="AC249" i="11"/>
  <c r="Q249" i="11"/>
  <c r="W249" i="11"/>
  <c r="BG249" i="11"/>
  <c r="S250" i="11"/>
  <c r="AK250" i="11"/>
  <c r="BC250" i="11"/>
  <c r="BG254" i="11"/>
  <c r="AU254" i="11"/>
  <c r="AI254" i="11"/>
  <c r="W254" i="11"/>
  <c r="K254" i="11"/>
  <c r="BC254" i="11"/>
  <c r="AO254" i="11"/>
  <c r="AA254" i="11"/>
  <c r="M254" i="11"/>
  <c r="BM254" i="11"/>
  <c r="AY254" i="11"/>
  <c r="AK254" i="11"/>
  <c r="U254" i="11"/>
  <c r="G254" i="11"/>
  <c r="BK254" i="11"/>
  <c r="AW254" i="11"/>
  <c r="AG254" i="11"/>
  <c r="S254" i="11"/>
  <c r="AE254" i="11"/>
  <c r="BI254" i="11"/>
  <c r="BG256" i="11"/>
  <c r="AU256" i="11"/>
  <c r="AI256" i="11"/>
  <c r="W256" i="11"/>
  <c r="K256" i="11"/>
  <c r="Q256" i="11"/>
  <c r="AE256" i="11"/>
  <c r="AS256" i="11"/>
  <c r="BI256" i="11"/>
  <c r="BG257" i="11"/>
  <c r="AU257" i="11"/>
  <c r="AI257" i="11"/>
  <c r="W257" i="11"/>
  <c r="K257" i="11"/>
  <c r="Q257" i="11"/>
  <c r="AE257" i="11"/>
  <c r="AS257" i="11"/>
  <c r="BI257" i="11"/>
  <c r="BG258" i="11"/>
  <c r="AU258" i="11"/>
  <c r="AI258" i="11"/>
  <c r="W258" i="11"/>
  <c r="K258" i="11"/>
  <c r="Q258" i="11"/>
  <c r="AE258" i="11"/>
  <c r="AS258" i="11"/>
  <c r="BI258" i="11"/>
  <c r="BG259" i="11"/>
  <c r="W259" i="11"/>
  <c r="K259" i="11"/>
  <c r="BE259" i="11"/>
  <c r="U259" i="11"/>
  <c r="I259" i="11"/>
  <c r="S259" i="11"/>
  <c r="Q260" i="11"/>
  <c r="AK260" i="11"/>
  <c r="O261" i="11"/>
  <c r="AE261" i="11"/>
  <c r="AY261" i="11"/>
  <c r="BO261" i="11"/>
  <c r="M262" i="11"/>
  <c r="AC262" i="11"/>
  <c r="AW262" i="11"/>
  <c r="BM262" i="11"/>
  <c r="O252" i="11"/>
  <c r="AA252" i="11"/>
  <c r="AY252" i="11"/>
  <c r="BK252" i="11"/>
  <c r="O253" i="11"/>
  <c r="AA253" i="11"/>
  <c r="AY253" i="11"/>
  <c r="BK253" i="11"/>
  <c r="S256" i="11"/>
  <c r="AG256" i="11"/>
  <c r="AW256" i="11"/>
  <c r="BK256" i="11"/>
  <c r="S257" i="11"/>
  <c r="AG257" i="11"/>
  <c r="AW257" i="11"/>
  <c r="BK257" i="11"/>
  <c r="S258" i="11"/>
  <c r="AG258" i="11"/>
  <c r="AW258" i="11"/>
  <c r="BK258" i="11"/>
  <c r="BG260" i="11"/>
  <c r="AU260" i="11"/>
  <c r="AI260" i="11"/>
  <c r="W260" i="11"/>
  <c r="K260" i="11"/>
  <c r="BE260" i="11"/>
  <c r="AS260" i="11"/>
  <c r="AG260" i="11"/>
  <c r="U260" i="11"/>
  <c r="I260" i="11"/>
  <c r="S260" i="11"/>
  <c r="AM260" i="11"/>
  <c r="BC260" i="11"/>
  <c r="Q261" i="11"/>
  <c r="AK261" i="11"/>
  <c r="O262" i="11"/>
  <c r="AE262" i="11"/>
  <c r="AY262" i="11"/>
  <c r="BO262" i="11"/>
  <c r="Q252" i="11"/>
  <c r="AC252" i="11"/>
  <c r="AO252" i="11"/>
  <c r="BA252" i="11"/>
  <c r="BM252" i="11"/>
  <c r="Q253" i="11"/>
  <c r="AC253" i="11"/>
  <c r="AO253" i="11"/>
  <c r="BA253" i="11"/>
  <c r="BM253" i="11"/>
  <c r="G256" i="11"/>
  <c r="U256" i="11"/>
  <c r="AK256" i="11"/>
  <c r="AY256" i="11"/>
  <c r="BM256" i="11"/>
  <c r="G257" i="11"/>
  <c r="U257" i="11"/>
  <c r="AK257" i="11"/>
  <c r="AY257" i="11"/>
  <c r="BM257" i="11"/>
  <c r="G258" i="11"/>
  <c r="U258" i="11"/>
  <c r="AK258" i="11"/>
  <c r="AY258" i="11"/>
  <c r="BM258" i="11"/>
  <c r="BG261" i="11"/>
  <c r="AU261" i="11"/>
  <c r="AI261" i="11"/>
  <c r="W261" i="11"/>
  <c r="K261" i="11"/>
  <c r="BE261" i="11"/>
  <c r="AS261" i="11"/>
  <c r="AG261" i="11"/>
  <c r="U261" i="11"/>
  <c r="I261" i="11"/>
  <c r="S261" i="11"/>
  <c r="AM261" i="11"/>
  <c r="BC261" i="11"/>
  <c r="Q262" i="11"/>
  <c r="AK262" i="11"/>
  <c r="BG262" i="11"/>
  <c r="AU262" i="11"/>
  <c r="AI262" i="11"/>
  <c r="W262" i="11"/>
  <c r="K262" i="11"/>
  <c r="BE262" i="11"/>
  <c r="AS262" i="11"/>
  <c r="AG262" i="11"/>
  <c r="U262" i="11"/>
  <c r="I262" i="11"/>
  <c r="S262" i="11"/>
  <c r="AM262" i="11"/>
  <c r="BC262" i="11"/>
  <c r="I252" i="11"/>
  <c r="U252" i="11"/>
  <c r="AG252" i="11"/>
  <c r="AS252" i="11"/>
  <c r="I253" i="11"/>
  <c r="U253" i="11"/>
  <c r="AG253" i="11"/>
  <c r="AS253" i="11"/>
  <c r="M256" i="11"/>
  <c r="AA256" i="11"/>
  <c r="AO256" i="11"/>
  <c r="BC256" i="11"/>
  <c r="M257" i="11"/>
  <c r="AA257" i="11"/>
  <c r="AO257" i="11"/>
  <c r="BC257" i="11"/>
  <c r="M258" i="11"/>
  <c r="AA258" i="11"/>
  <c r="AO258" i="11"/>
  <c r="BC258" i="11"/>
  <c r="O259" i="11"/>
  <c r="BO259" i="11"/>
  <c r="M260" i="11"/>
  <c r="AC260" i="11"/>
  <c r="AW260" i="11"/>
  <c r="BM260" i="11"/>
  <c r="G261" i="11"/>
  <c r="AA261" i="11"/>
  <c r="AQ261" i="11"/>
  <c r="BK261" i="11"/>
  <c r="Y262" i="11"/>
  <c r="AO262" i="11"/>
  <c r="BI262" i="11"/>
  <c r="BI230" i="11"/>
  <c r="K230" i="11"/>
  <c r="Y230" i="11"/>
  <c r="W227" i="11"/>
  <c r="K228" i="11"/>
  <c r="BG228" i="11"/>
  <c r="AI229" i="11"/>
  <c r="AI230" i="11"/>
  <c r="AI227" i="11"/>
  <c r="M228" i="11"/>
  <c r="BI228" i="11"/>
  <c r="AU230" i="11"/>
  <c r="BG227" i="11"/>
  <c r="Y228" i="11"/>
  <c r="AW228" i="11"/>
  <c r="K229" i="11"/>
  <c r="K226" i="11"/>
  <c r="AU226" i="11"/>
  <c r="AK227" i="11"/>
  <c r="AI228" i="11"/>
  <c r="AU229" i="11"/>
  <c r="M230" i="11"/>
  <c r="AW230" i="11"/>
  <c r="I231" i="11"/>
  <c r="AG231" i="11"/>
  <c r="BE231" i="11"/>
  <c r="O232" i="11"/>
  <c r="Y231" i="11"/>
  <c r="AW231" i="11"/>
  <c r="M226" i="11"/>
  <c r="AW226" i="11"/>
  <c r="K227" i="11"/>
  <c r="AU227" i="11"/>
  <c r="AK228" i="11"/>
  <c r="BG229" i="11"/>
  <c r="W230" i="11"/>
  <c r="BG230" i="11"/>
  <c r="K231" i="11"/>
  <c r="AI231" i="11"/>
  <c r="BG231" i="11"/>
  <c r="AC232" i="11"/>
  <c r="AK226" i="11"/>
  <c r="W226" i="11"/>
  <c r="BG226" i="11"/>
  <c r="M227" i="11"/>
  <c r="AW227" i="11"/>
  <c r="M231" i="11"/>
  <c r="AK231" i="11"/>
  <c r="BI231" i="11"/>
  <c r="AS232" i="11"/>
  <c r="Y226" i="11"/>
  <c r="BI226" i="11"/>
  <c r="U231" i="11"/>
  <c r="AS231" i="11"/>
  <c r="BG232" i="11"/>
  <c r="AI226" i="11"/>
  <c r="Y227" i="11"/>
  <c r="BI227" i="11"/>
  <c r="W229" i="11"/>
  <c r="AK230" i="11"/>
  <c r="W231" i="11"/>
  <c r="AU231" i="11"/>
  <c r="AM233" i="11"/>
  <c r="BG237" i="11"/>
  <c r="AU237" i="11"/>
  <c r="AI237" i="11"/>
  <c r="W237" i="11"/>
  <c r="K237" i="11"/>
  <c r="BO237" i="11"/>
  <c r="BC237" i="11"/>
  <c r="AQ237" i="11"/>
  <c r="AE237" i="11"/>
  <c r="S237" i="11"/>
  <c r="G237" i="11"/>
  <c r="AM237" i="11"/>
  <c r="BE237" i="11"/>
  <c r="AM238" i="11"/>
  <c r="O227" i="11"/>
  <c r="AA227" i="11"/>
  <c r="AM227" i="11"/>
  <c r="AY227" i="11"/>
  <c r="BK227" i="11"/>
  <c r="O228" i="11"/>
  <c r="AM228" i="11"/>
  <c r="AY228" i="11"/>
  <c r="O229" i="11"/>
  <c r="AY229" i="11"/>
  <c r="G226" i="11"/>
  <c r="S226" i="11"/>
  <c r="AE226" i="11"/>
  <c r="AQ226" i="11"/>
  <c r="BC226" i="11"/>
  <c r="BO226" i="11"/>
  <c r="G227" i="11"/>
  <c r="S227" i="11"/>
  <c r="AE227" i="11"/>
  <c r="AQ227" i="11"/>
  <c r="BC227" i="11"/>
  <c r="BO227" i="11"/>
  <c r="G228" i="11"/>
  <c r="S228" i="11"/>
  <c r="AE228" i="11"/>
  <c r="AQ228" i="11"/>
  <c r="BC228" i="11"/>
  <c r="BO228" i="11"/>
  <c r="G229" i="11"/>
  <c r="S229" i="11"/>
  <c r="AE229" i="11"/>
  <c r="AQ229" i="11"/>
  <c r="BC229" i="11"/>
  <c r="BO229" i="11"/>
  <c r="G230" i="11"/>
  <c r="S230" i="11"/>
  <c r="AE230" i="11"/>
  <c r="AQ230" i="11"/>
  <c r="BC230" i="11"/>
  <c r="BO230" i="11"/>
  <c r="G231" i="11"/>
  <c r="S231" i="11"/>
  <c r="AE231" i="11"/>
  <c r="AQ231" i="11"/>
  <c r="BC231" i="11"/>
  <c r="K232" i="11"/>
  <c r="Y232" i="11"/>
  <c r="AM232" i="11"/>
  <c r="BA232" i="11"/>
  <c r="O233" i="11"/>
  <c r="AG233" i="11"/>
  <c r="AY233" i="11"/>
  <c r="O234" i="11"/>
  <c r="AG234" i="11"/>
  <c r="AY234" i="11"/>
  <c r="O235" i="11"/>
  <c r="AG235" i="11"/>
  <c r="AY235" i="11"/>
  <c r="O237" i="11"/>
  <c r="AG237" i="11"/>
  <c r="AY237" i="11"/>
  <c r="O238" i="11"/>
  <c r="AG238" i="11"/>
  <c r="AY238" i="11"/>
  <c r="Q239" i="11"/>
  <c r="AO239" i="11"/>
  <c r="BM239" i="11"/>
  <c r="U233" i="11"/>
  <c r="U237" i="11"/>
  <c r="U238" i="11"/>
  <c r="I226" i="11"/>
  <c r="U226" i="11"/>
  <c r="AG226" i="11"/>
  <c r="AS226" i="11"/>
  <c r="BE226" i="11"/>
  <c r="I227" i="11"/>
  <c r="U227" i="11"/>
  <c r="AG227" i="11"/>
  <c r="AS227" i="11"/>
  <c r="BE227" i="11"/>
  <c r="I228" i="11"/>
  <c r="U228" i="11"/>
  <c r="AG228" i="11"/>
  <c r="AS228" i="11"/>
  <c r="BE228" i="11"/>
  <c r="I229" i="11"/>
  <c r="U229" i="11"/>
  <c r="AG229" i="11"/>
  <c r="AS229" i="11"/>
  <c r="BE229" i="11"/>
  <c r="I230" i="11"/>
  <c r="U230" i="11"/>
  <c r="AG230" i="11"/>
  <c r="AS230" i="11"/>
  <c r="BE230" i="11"/>
  <c r="M232" i="11"/>
  <c r="AA232" i="11"/>
  <c r="AO232" i="11"/>
  <c r="Q233" i="11"/>
  <c r="AK233" i="11"/>
  <c r="BA233" i="11"/>
  <c r="Q234" i="11"/>
  <c r="AK234" i="11"/>
  <c r="Q235" i="11"/>
  <c r="AK235" i="11"/>
  <c r="BA235" i="11"/>
  <c r="Q237" i="11"/>
  <c r="AK237" i="11"/>
  <c r="BA237" i="11"/>
  <c r="Q238" i="11"/>
  <c r="AK238" i="11"/>
  <c r="BA238" i="11"/>
  <c r="Y239" i="11"/>
  <c r="AW239" i="11"/>
  <c r="BG234" i="11"/>
  <c r="AU234" i="11"/>
  <c r="AI234" i="11"/>
  <c r="W234" i="11"/>
  <c r="K234" i="11"/>
  <c r="BO234" i="11"/>
  <c r="BC234" i="11"/>
  <c r="AQ234" i="11"/>
  <c r="AE234" i="11"/>
  <c r="S234" i="11"/>
  <c r="G234" i="11"/>
  <c r="U234" i="11"/>
  <c r="AM234" i="11"/>
  <c r="BE234" i="11"/>
  <c r="AM235" i="11"/>
  <c r="M229" i="11"/>
  <c r="Y229" i="11"/>
  <c r="AK229" i="11"/>
  <c r="AW229" i="11"/>
  <c r="BI229" i="11"/>
  <c r="BO232" i="11"/>
  <c r="BC232" i="11"/>
  <c r="AQ232" i="11"/>
  <c r="AE232" i="11"/>
  <c r="S232" i="11"/>
  <c r="G232" i="11"/>
  <c r="Q232" i="11"/>
  <c r="AG232" i="11"/>
  <c r="AU232" i="11"/>
  <c r="BI232" i="11"/>
  <c r="Y233" i="11"/>
  <c r="AO233" i="11"/>
  <c r="BI233" i="11"/>
  <c r="Y234" i="11"/>
  <c r="AO234" i="11"/>
  <c r="BI234" i="11"/>
  <c r="Y235" i="11"/>
  <c r="AO235" i="11"/>
  <c r="Y237" i="11"/>
  <c r="AO237" i="11"/>
  <c r="BI237" i="11"/>
  <c r="Y238" i="11"/>
  <c r="AO238" i="11"/>
  <c r="BI238" i="11"/>
  <c r="AC239" i="11"/>
  <c r="BG235" i="11"/>
  <c r="AU235" i="11"/>
  <c r="AI235" i="11"/>
  <c r="W235" i="11"/>
  <c r="K235" i="11"/>
  <c r="BO235" i="11"/>
  <c r="BC235" i="11"/>
  <c r="AQ235" i="11"/>
  <c r="AE235" i="11"/>
  <c r="S235" i="11"/>
  <c r="G235" i="11"/>
  <c r="U235" i="11"/>
  <c r="BE235" i="11"/>
  <c r="BG239" i="11"/>
  <c r="AU239" i="11"/>
  <c r="AI239" i="11"/>
  <c r="W239" i="11"/>
  <c r="K239" i="11"/>
  <c r="BE239" i="11"/>
  <c r="AS239" i="11"/>
  <c r="AG239" i="11"/>
  <c r="U239" i="11"/>
  <c r="I239" i="11"/>
  <c r="BO239" i="11"/>
  <c r="BC239" i="11"/>
  <c r="AQ239" i="11"/>
  <c r="AE239" i="11"/>
  <c r="S239" i="11"/>
  <c r="G239" i="11"/>
  <c r="AA239" i="11"/>
  <c r="AY239" i="11"/>
  <c r="O226" i="11"/>
  <c r="AA226" i="11"/>
  <c r="AM226" i="11"/>
  <c r="AY226" i="11"/>
  <c r="BK226" i="11"/>
  <c r="AA228" i="11"/>
  <c r="BK228" i="11"/>
  <c r="AA229" i="11"/>
  <c r="AM229" i="11"/>
  <c r="O230" i="11"/>
  <c r="AA230" i="11"/>
  <c r="AM230" i="11"/>
  <c r="AY230" i="11"/>
  <c r="BK230" i="11"/>
  <c r="O231" i="11"/>
  <c r="AA231" i="11"/>
  <c r="AM231" i="11"/>
  <c r="AY231" i="11"/>
  <c r="BK231" i="11"/>
  <c r="U232" i="11"/>
  <c r="AI232" i="11"/>
  <c r="AW232" i="11"/>
  <c r="BK232" i="11"/>
  <c r="I233" i="11"/>
  <c r="AA233" i="11"/>
  <c r="AS233" i="11"/>
  <c r="I234" i="11"/>
  <c r="AA234" i="11"/>
  <c r="AS234" i="11"/>
  <c r="BK234" i="11"/>
  <c r="I235" i="11"/>
  <c r="AA235" i="11"/>
  <c r="AS235" i="11"/>
  <c r="BK235" i="11"/>
  <c r="I237" i="11"/>
  <c r="AA237" i="11"/>
  <c r="AS237" i="11"/>
  <c r="BK237" i="11"/>
  <c r="I238" i="11"/>
  <c r="AA238" i="11"/>
  <c r="AS238" i="11"/>
  <c r="M239" i="11"/>
  <c r="AK239" i="11"/>
  <c r="BI239" i="11"/>
  <c r="BG233" i="11"/>
  <c r="AU233" i="11"/>
  <c r="AI233" i="11"/>
  <c r="W233" i="11"/>
  <c r="K233" i="11"/>
  <c r="BO233" i="11"/>
  <c r="BC233" i="11"/>
  <c r="AQ233" i="11"/>
  <c r="AE233" i="11"/>
  <c r="S233" i="11"/>
  <c r="G233" i="11"/>
  <c r="BE233" i="11"/>
  <c r="BG238" i="11"/>
  <c r="AU238" i="11"/>
  <c r="AI238" i="11"/>
  <c r="W238" i="11"/>
  <c r="K238" i="11"/>
  <c r="BO238" i="11"/>
  <c r="BC238" i="11"/>
  <c r="AQ238" i="11"/>
  <c r="AE238" i="11"/>
  <c r="S238" i="11"/>
  <c r="G238" i="11"/>
  <c r="BE238" i="11"/>
  <c r="BK229" i="11"/>
  <c r="Q226" i="11"/>
  <c r="AC226" i="11"/>
  <c r="AO226" i="11"/>
  <c r="BA226" i="11"/>
  <c r="Q227" i="11"/>
  <c r="AC227" i="11"/>
  <c r="AO227" i="11"/>
  <c r="BA227" i="11"/>
  <c r="Q228" i="11"/>
  <c r="AC228" i="11"/>
  <c r="AO228" i="11"/>
  <c r="BA228" i="11"/>
  <c r="Q229" i="11"/>
  <c r="AC229" i="11"/>
  <c r="AO229" i="11"/>
  <c r="BA229" i="11"/>
  <c r="Q230" i="11"/>
  <c r="AC230" i="11"/>
  <c r="AO230" i="11"/>
  <c r="BA230" i="11"/>
  <c r="Q231" i="11"/>
  <c r="AC231" i="11"/>
  <c r="AO231" i="11"/>
  <c r="BA231" i="11"/>
  <c r="BM231" i="11"/>
  <c r="I232" i="11"/>
  <c r="W232" i="11"/>
  <c r="AK232" i="11"/>
  <c r="AY232" i="11"/>
  <c r="BM232" i="11"/>
  <c r="M233" i="11"/>
  <c r="AC233" i="11"/>
  <c r="AW233" i="11"/>
  <c r="BM233" i="11"/>
  <c r="M234" i="11"/>
  <c r="AC234" i="11"/>
  <c r="AW234" i="11"/>
  <c r="BM234" i="11"/>
  <c r="M235" i="11"/>
  <c r="AC235" i="11"/>
  <c r="AW235" i="11"/>
  <c r="BM235" i="11"/>
  <c r="M237" i="11"/>
  <c r="AC237" i="11"/>
  <c r="AW237" i="11"/>
  <c r="BM237" i="11"/>
  <c r="M238" i="11"/>
  <c r="AC238" i="11"/>
  <c r="AW238" i="11"/>
  <c r="BM238" i="11"/>
  <c r="O239" i="11"/>
  <c r="AM239" i="11"/>
  <c r="BK239" i="11"/>
  <c r="AW215" i="11"/>
  <c r="M218" i="11"/>
  <c r="M215" i="11"/>
  <c r="U215" i="11"/>
  <c r="AA218" i="11"/>
  <c r="M211" i="11"/>
  <c r="AK212" i="11"/>
  <c r="Y215" i="11"/>
  <c r="Y211" i="11"/>
  <c r="AG215" i="11"/>
  <c r="AA212" i="11"/>
  <c r="BI215" i="11"/>
  <c r="M216" i="11"/>
  <c r="AC211" i="11"/>
  <c r="BE215" i="11"/>
  <c r="Q216" i="11"/>
  <c r="Q217" i="11"/>
  <c r="AK211" i="11"/>
  <c r="U212" i="11"/>
  <c r="AA216" i="11"/>
  <c r="BI211" i="11"/>
  <c r="AO216" i="11"/>
  <c r="BM211" i="11"/>
  <c r="Q211" i="11"/>
  <c r="BA211" i="11"/>
  <c r="M212" i="11"/>
  <c r="BI212" i="11"/>
  <c r="BI213" i="11"/>
  <c r="BI214" i="11"/>
  <c r="AK215" i="11"/>
  <c r="BC216" i="11"/>
  <c r="AE218" i="11"/>
  <c r="AO211" i="11"/>
  <c r="AS212" i="11"/>
  <c r="M213" i="11"/>
  <c r="M214" i="11"/>
  <c r="I215" i="11"/>
  <c r="AS215" i="11"/>
  <c r="AQ218" i="11"/>
  <c r="AW211" i="11"/>
  <c r="AY212" i="11"/>
  <c r="BK218" i="11"/>
  <c r="BO213" i="11"/>
  <c r="BC213" i="11"/>
  <c r="AQ213" i="11"/>
  <c r="AE213" i="11"/>
  <c r="S213" i="11"/>
  <c r="G213" i="11"/>
  <c r="BM213" i="11"/>
  <c r="BA213" i="11"/>
  <c r="AO213" i="11"/>
  <c r="AC213" i="11"/>
  <c r="Q213" i="11"/>
  <c r="BG213" i="11"/>
  <c r="AU213" i="11"/>
  <c r="AI213" i="11"/>
  <c r="W213" i="11"/>
  <c r="K213" i="11"/>
  <c r="AA213" i="11"/>
  <c r="AY213" i="11"/>
  <c r="BO214" i="11"/>
  <c r="BC214" i="11"/>
  <c r="AQ214" i="11"/>
  <c r="AE214" i="11"/>
  <c r="S214" i="11"/>
  <c r="G214" i="11"/>
  <c r="BM214" i="11"/>
  <c r="BA214" i="11"/>
  <c r="AO214" i="11"/>
  <c r="AC214" i="11"/>
  <c r="Q214" i="11"/>
  <c r="BG214" i="11"/>
  <c r="AU214" i="11"/>
  <c r="AI214" i="11"/>
  <c r="W214" i="11"/>
  <c r="K214" i="11"/>
  <c r="AA214" i="11"/>
  <c r="AY214" i="11"/>
  <c r="BG217" i="11"/>
  <c r="AU217" i="11"/>
  <c r="AI217" i="11"/>
  <c r="W217" i="11"/>
  <c r="K217" i="11"/>
  <c r="BO217" i="11"/>
  <c r="BA217" i="11"/>
  <c r="AM217" i="11"/>
  <c r="Y217" i="11"/>
  <c r="I217" i="11"/>
  <c r="BM217" i="11"/>
  <c r="AY217" i="11"/>
  <c r="AK217" i="11"/>
  <c r="U217" i="11"/>
  <c r="G217" i="11"/>
  <c r="BK217" i="11"/>
  <c r="AW217" i="11"/>
  <c r="AG217" i="11"/>
  <c r="S217" i="11"/>
  <c r="BE217" i="11"/>
  <c r="AQ217" i="11"/>
  <c r="AC217" i="11"/>
  <c r="O217" i="11"/>
  <c r="AS217" i="11"/>
  <c r="I211" i="11"/>
  <c r="AA211" i="11"/>
  <c r="AS211" i="11"/>
  <c r="BK211" i="11"/>
  <c r="I212" i="11"/>
  <c r="AG212" i="11"/>
  <c r="BE212" i="11"/>
  <c r="I213" i="11"/>
  <c r="AG213" i="11"/>
  <c r="BE213" i="11"/>
  <c r="I214" i="11"/>
  <c r="AG214" i="11"/>
  <c r="BE214" i="11"/>
  <c r="BG216" i="11"/>
  <c r="AU216" i="11"/>
  <c r="AI216" i="11"/>
  <c r="W216" i="11"/>
  <c r="K216" i="11"/>
  <c r="BO216" i="11"/>
  <c r="BA216" i="11"/>
  <c r="AM216" i="11"/>
  <c r="Y216" i="11"/>
  <c r="I216" i="11"/>
  <c r="BM216" i="11"/>
  <c r="AY216" i="11"/>
  <c r="AK216" i="11"/>
  <c r="U216" i="11"/>
  <c r="G216" i="11"/>
  <c r="BK216" i="11"/>
  <c r="AW216" i="11"/>
  <c r="AG216" i="11"/>
  <c r="S216" i="11"/>
  <c r="BE216" i="11"/>
  <c r="AQ216" i="11"/>
  <c r="AC216" i="11"/>
  <c r="O216" i="11"/>
  <c r="AS216" i="11"/>
  <c r="M217" i="11"/>
  <c r="BC217" i="11"/>
  <c r="Q218" i="11"/>
  <c r="O211" i="11"/>
  <c r="AG211" i="11"/>
  <c r="O212" i="11"/>
  <c r="AM212" i="11"/>
  <c r="O213" i="11"/>
  <c r="AM213" i="11"/>
  <c r="BK213" i="11"/>
  <c r="O214" i="11"/>
  <c r="AM214" i="11"/>
  <c r="BK214" i="11"/>
  <c r="AA217" i="11"/>
  <c r="U213" i="11"/>
  <c r="AS213" i="11"/>
  <c r="U214" i="11"/>
  <c r="AS214" i="11"/>
  <c r="AE217" i="11"/>
  <c r="BO211" i="11"/>
  <c r="BC211" i="11"/>
  <c r="AQ211" i="11"/>
  <c r="AE211" i="11"/>
  <c r="S211" i="11"/>
  <c r="G211" i="11"/>
  <c r="BG211" i="11"/>
  <c r="AU211" i="11"/>
  <c r="AI211" i="11"/>
  <c r="W211" i="11"/>
  <c r="K211" i="11"/>
  <c r="U211" i="11"/>
  <c r="AM211" i="11"/>
  <c r="BE211" i="11"/>
  <c r="BO212" i="11"/>
  <c r="BC212" i="11"/>
  <c r="AQ212" i="11"/>
  <c r="AE212" i="11"/>
  <c r="S212" i="11"/>
  <c r="G212" i="11"/>
  <c r="BM212" i="11"/>
  <c r="BA212" i="11"/>
  <c r="AO212" i="11"/>
  <c r="AC212" i="11"/>
  <c r="Q212" i="11"/>
  <c r="BG212" i="11"/>
  <c r="AU212" i="11"/>
  <c r="AI212" i="11"/>
  <c r="W212" i="11"/>
  <c r="K212" i="11"/>
  <c r="Y212" i="11"/>
  <c r="AW212" i="11"/>
  <c r="Y213" i="11"/>
  <c r="AW213" i="11"/>
  <c r="Y214" i="11"/>
  <c r="AW214" i="11"/>
  <c r="AE216" i="11"/>
  <c r="AO217" i="11"/>
  <c r="BG218" i="11"/>
  <c r="AU218" i="11"/>
  <c r="AI218" i="11"/>
  <c r="W218" i="11"/>
  <c r="K218" i="11"/>
  <c r="BE218" i="11"/>
  <c r="AS218" i="11"/>
  <c r="AG218" i="11"/>
  <c r="BI218" i="11"/>
  <c r="AO218" i="11"/>
  <c r="Y218" i="11"/>
  <c r="I218" i="11"/>
  <c r="BC218" i="11"/>
  <c r="AM218" i="11"/>
  <c r="U218" i="11"/>
  <c r="G218" i="11"/>
  <c r="BA218" i="11"/>
  <c r="AK218" i="11"/>
  <c r="S218" i="11"/>
  <c r="BM218" i="11"/>
  <c r="AW218" i="11"/>
  <c r="AC218" i="11"/>
  <c r="O218" i="11"/>
  <c r="AY218" i="11"/>
  <c r="K215" i="11"/>
  <c r="W215" i="11"/>
  <c r="AI215" i="11"/>
  <c r="AU215" i="11"/>
  <c r="BG215" i="11"/>
  <c r="O215" i="11"/>
  <c r="AA215" i="11"/>
  <c r="AM215" i="11"/>
  <c r="AY215" i="11"/>
  <c r="BK215" i="11"/>
  <c r="Q215" i="11"/>
  <c r="AC215" i="11"/>
  <c r="AO215" i="11"/>
  <c r="BA215" i="11"/>
  <c r="BM215" i="11"/>
  <c r="G215" i="11"/>
  <c r="S215" i="11"/>
  <c r="AE215" i="11"/>
  <c r="AQ215" i="11"/>
  <c r="BC215" i="11"/>
  <c r="AW200" i="11"/>
  <c r="AO198" i="11"/>
  <c r="G200" i="11"/>
  <c r="M200" i="11"/>
  <c r="AO200" i="11"/>
  <c r="AE198" i="11"/>
  <c r="AQ198" i="11"/>
  <c r="Q200" i="11"/>
  <c r="BC200" i="11"/>
  <c r="G198" i="11"/>
  <c r="BC198" i="11"/>
  <c r="Y200" i="11"/>
  <c r="BI200" i="11"/>
  <c r="Q198" i="11"/>
  <c r="BM198" i="11"/>
  <c r="AE200" i="11"/>
  <c r="BM200" i="11"/>
  <c r="S198" i="11"/>
  <c r="BO198" i="11"/>
  <c r="AK200" i="11"/>
  <c r="M198" i="11"/>
  <c r="AK198" i="11"/>
  <c r="BI198" i="11"/>
  <c r="G199" i="11"/>
  <c r="AE199" i="11"/>
  <c r="BC199" i="11"/>
  <c r="AC200" i="11"/>
  <c r="BA200" i="11"/>
  <c r="BA199" i="11"/>
  <c r="M199" i="11"/>
  <c r="AK199" i="11"/>
  <c r="BI199" i="11"/>
  <c r="Q199" i="11"/>
  <c r="AO199" i="11"/>
  <c r="BM199" i="11"/>
  <c r="Y198" i="11"/>
  <c r="AW198" i="11"/>
  <c r="S199" i="11"/>
  <c r="AQ199" i="11"/>
  <c r="BO199" i="11"/>
  <c r="AC198" i="11"/>
  <c r="BA198" i="11"/>
  <c r="Y199" i="11"/>
  <c r="AW199" i="11"/>
  <c r="S200" i="11"/>
  <c r="AQ200" i="11"/>
  <c r="BO200" i="11"/>
  <c r="O198" i="11"/>
  <c r="AA198" i="11"/>
  <c r="AM198" i="11"/>
  <c r="AY198" i="11"/>
  <c r="BK198" i="11"/>
  <c r="O199" i="11"/>
  <c r="AA199" i="11"/>
  <c r="AM199" i="11"/>
  <c r="AY199" i="11"/>
  <c r="BK199" i="11"/>
  <c r="O200" i="11"/>
  <c r="AA200" i="11"/>
  <c r="AM200" i="11"/>
  <c r="AY200" i="11"/>
  <c r="BK200" i="11"/>
  <c r="I198" i="11"/>
  <c r="U198" i="11"/>
  <c r="AG198" i="11"/>
  <c r="AS198" i="11"/>
  <c r="BE198" i="11"/>
  <c r="I199" i="11"/>
  <c r="U199" i="11"/>
  <c r="AG199" i="11"/>
  <c r="AS199" i="11"/>
  <c r="BE199" i="11"/>
  <c r="I200" i="11"/>
  <c r="U200" i="11"/>
  <c r="AG200" i="11"/>
  <c r="AS200" i="11"/>
  <c r="BE200" i="11"/>
  <c r="K198" i="11"/>
  <c r="W198" i="11"/>
  <c r="AI198" i="11"/>
  <c r="AU198" i="11"/>
  <c r="K199" i="11"/>
  <c r="W199" i="11"/>
  <c r="AI199" i="11"/>
  <c r="AU199" i="11"/>
  <c r="K200" i="11"/>
  <c r="W200" i="11"/>
  <c r="AI200" i="11"/>
  <c r="AU200" i="11"/>
  <c r="BM188" i="11"/>
  <c r="M188" i="11"/>
  <c r="Y190" i="11"/>
  <c r="AC188" i="11"/>
  <c r="Q189" i="11"/>
  <c r="AW190" i="11"/>
  <c r="AK187" i="11"/>
  <c r="AW188" i="11"/>
  <c r="AO189" i="11"/>
  <c r="AO187" i="11"/>
  <c r="AK188" i="11"/>
  <c r="U189" i="11"/>
  <c r="AW189" i="11"/>
  <c r="AC190" i="11"/>
  <c r="BA190" i="11"/>
  <c r="M187" i="11"/>
  <c r="AW187" i="11"/>
  <c r="AO188" i="11"/>
  <c r="Y189" i="11"/>
  <c r="BA189" i="11"/>
  <c r="I190" i="11"/>
  <c r="AG190" i="11"/>
  <c r="BE190" i="11"/>
  <c r="Q187" i="11"/>
  <c r="BA187" i="11"/>
  <c r="AC189" i="11"/>
  <c r="BI189" i="11"/>
  <c r="M190" i="11"/>
  <c r="AK190" i="11"/>
  <c r="BI190" i="11"/>
  <c r="Y187" i="11"/>
  <c r="BI187" i="11"/>
  <c r="Q188" i="11"/>
  <c r="BA188" i="11"/>
  <c r="I189" i="11"/>
  <c r="AG189" i="11"/>
  <c r="BM189" i="11"/>
  <c r="Q190" i="11"/>
  <c r="AO190" i="11"/>
  <c r="BM190" i="11"/>
  <c r="AC187" i="11"/>
  <c r="BM187" i="11"/>
  <c r="Y188" i="11"/>
  <c r="BI188" i="11"/>
  <c r="M189" i="11"/>
  <c r="AK189" i="11"/>
  <c r="U190" i="11"/>
  <c r="AS190" i="11"/>
  <c r="O187" i="11"/>
  <c r="AA187" i="11"/>
  <c r="AM187" i="11"/>
  <c r="AY187" i="11"/>
  <c r="BK187" i="11"/>
  <c r="O188" i="11"/>
  <c r="AA188" i="11"/>
  <c r="AM188" i="11"/>
  <c r="AY188" i="11"/>
  <c r="BK188" i="11"/>
  <c r="O189" i="11"/>
  <c r="AA189" i="11"/>
  <c r="AM189" i="11"/>
  <c r="AY189" i="11"/>
  <c r="BK189" i="11"/>
  <c r="O190" i="11"/>
  <c r="AA190" i="11"/>
  <c r="AM190" i="11"/>
  <c r="AY190" i="11"/>
  <c r="BK190" i="11"/>
  <c r="G187" i="11"/>
  <c r="S187" i="11"/>
  <c r="AE187" i="11"/>
  <c r="AQ187" i="11"/>
  <c r="BC187" i="11"/>
  <c r="BO187" i="11"/>
  <c r="G188" i="11"/>
  <c r="S188" i="11"/>
  <c r="AE188" i="11"/>
  <c r="AQ188" i="11"/>
  <c r="BC188" i="11"/>
  <c r="BO188" i="11"/>
  <c r="G189" i="11"/>
  <c r="S189" i="11"/>
  <c r="AE189" i="11"/>
  <c r="AQ189" i="11"/>
  <c r="BC189" i="11"/>
  <c r="BO189" i="11"/>
  <c r="G190" i="11"/>
  <c r="S190" i="11"/>
  <c r="AE190" i="11"/>
  <c r="AQ190" i="11"/>
  <c r="BC190" i="11"/>
  <c r="BO190" i="11"/>
  <c r="I187" i="11"/>
  <c r="AG187" i="11"/>
  <c r="I188" i="11"/>
  <c r="U188" i="11"/>
  <c r="AG188" i="11"/>
  <c r="AS188" i="11"/>
  <c r="BE188" i="11"/>
  <c r="U187" i="11"/>
  <c r="AS187" i="11"/>
  <c r="BE187" i="11"/>
  <c r="AS189" i="11"/>
  <c r="BE189" i="11"/>
  <c r="K187" i="11"/>
  <c r="W187" i="11"/>
  <c r="AI187" i="11"/>
  <c r="AU187" i="11"/>
  <c r="K188" i="11"/>
  <c r="W188" i="11"/>
  <c r="AI188" i="11"/>
  <c r="AU188" i="11"/>
  <c r="K189" i="11"/>
  <c r="W189" i="11"/>
  <c r="AI189" i="11"/>
  <c r="AU189" i="11"/>
  <c r="K190" i="11"/>
  <c r="W190" i="11"/>
  <c r="AI190" i="11"/>
  <c r="AU190" i="11"/>
  <c r="I161" i="11"/>
  <c r="K161" i="11"/>
  <c r="AK161" i="11"/>
  <c r="AU161" i="11"/>
  <c r="W161" i="11"/>
  <c r="W163" i="11"/>
  <c r="W158" i="11"/>
  <c r="BM164" i="11"/>
  <c r="K162" i="11"/>
  <c r="AS162" i="11"/>
  <c r="AS163" i="11"/>
  <c r="M162" i="11"/>
  <c r="AU162" i="11"/>
  <c r="I163" i="11"/>
  <c r="AU163" i="11"/>
  <c r="K164" i="11"/>
  <c r="W156" i="11"/>
  <c r="AU159" i="11"/>
  <c r="U162" i="11"/>
  <c r="BE162" i="11"/>
  <c r="M163" i="11"/>
  <c r="BE163" i="11"/>
  <c r="AC164" i="11"/>
  <c r="AU156" i="11"/>
  <c r="W162" i="11"/>
  <c r="BI162" i="11"/>
  <c r="U163" i="11"/>
  <c r="BI163" i="11"/>
  <c r="AS164" i="11"/>
  <c r="AI162" i="11"/>
  <c r="I162" i="11"/>
  <c r="AK162" i="11"/>
  <c r="AI163" i="11"/>
  <c r="W157" i="11"/>
  <c r="AU158" i="11"/>
  <c r="AG161" i="11"/>
  <c r="AG162" i="11"/>
  <c r="BG162" i="11"/>
  <c r="K163" i="11"/>
  <c r="AK163" i="11"/>
  <c r="M164" i="11"/>
  <c r="AE164" i="11"/>
  <c r="AW164" i="11"/>
  <c r="BO164" i="11"/>
  <c r="AU157" i="11"/>
  <c r="AI161" i="11"/>
  <c r="Q164" i="11"/>
  <c r="AI164" i="11"/>
  <c r="BA164" i="11"/>
  <c r="U164" i="11"/>
  <c r="AK164" i="11"/>
  <c r="BC164" i="11"/>
  <c r="W160" i="11"/>
  <c r="G164" i="11"/>
  <c r="W164" i="11"/>
  <c r="AO164" i="11"/>
  <c r="BE164" i="11"/>
  <c r="W159" i="11"/>
  <c r="AU160" i="11"/>
  <c r="M161" i="11"/>
  <c r="AG163" i="11"/>
  <c r="BG163" i="11"/>
  <c r="I164" i="11"/>
  <c r="Y164" i="11"/>
  <c r="AQ164" i="11"/>
  <c r="BG164" i="11"/>
  <c r="S165" i="11"/>
  <c r="AG165" i="11"/>
  <c r="AU165" i="11"/>
  <c r="BI165" i="11"/>
  <c r="Y157" i="11"/>
  <c r="AW157" i="11"/>
  <c r="Y158" i="11"/>
  <c r="AW158" i="11"/>
  <c r="Y159" i="11"/>
  <c r="AW159" i="11"/>
  <c r="Y160" i="11"/>
  <c r="AW160" i="11"/>
  <c r="Y161" i="11"/>
  <c r="AW161" i="11"/>
  <c r="Y162" i="11"/>
  <c r="AW162" i="11"/>
  <c r="Y163" i="11"/>
  <c r="AW163" i="11"/>
  <c r="S164" i="11"/>
  <c r="AG164" i="11"/>
  <c r="AU164" i="11"/>
  <c r="BI164" i="11"/>
  <c r="G165" i="11"/>
  <c r="U165" i="11"/>
  <c r="AI165" i="11"/>
  <c r="AW165" i="11"/>
  <c r="BM165" i="11"/>
  <c r="AW156" i="11"/>
  <c r="I156" i="11"/>
  <c r="AG156" i="11"/>
  <c r="BE156" i="11"/>
  <c r="I157" i="11"/>
  <c r="AG157" i="11"/>
  <c r="BE157" i="11"/>
  <c r="I158" i="11"/>
  <c r="AG158" i="11"/>
  <c r="BE158" i="11"/>
  <c r="I159" i="11"/>
  <c r="AG159" i="11"/>
  <c r="BE159" i="11"/>
  <c r="I160" i="11"/>
  <c r="AG160" i="11"/>
  <c r="BE160" i="11"/>
  <c r="BE161" i="11"/>
  <c r="I165" i="11"/>
  <c r="W165" i="11"/>
  <c r="AK165" i="11"/>
  <c r="BA165" i="11"/>
  <c r="BO165" i="11"/>
  <c r="Y156" i="11"/>
  <c r="K156" i="11"/>
  <c r="AI156" i="11"/>
  <c r="BG156" i="11"/>
  <c r="K157" i="11"/>
  <c r="AI157" i="11"/>
  <c r="BG157" i="11"/>
  <c r="K158" i="11"/>
  <c r="AI158" i="11"/>
  <c r="BG158" i="11"/>
  <c r="K159" i="11"/>
  <c r="AI159" i="11"/>
  <c r="BG159" i="11"/>
  <c r="K160" i="11"/>
  <c r="AI160" i="11"/>
  <c r="BG160" i="11"/>
  <c r="BG161" i="11"/>
  <c r="K165" i="11"/>
  <c r="Y165" i="11"/>
  <c r="AO165" i="11"/>
  <c r="BC165" i="11"/>
  <c r="M156" i="11"/>
  <c r="AK156" i="11"/>
  <c r="BI156" i="11"/>
  <c r="M157" i="11"/>
  <c r="AK157" i="11"/>
  <c r="BI157" i="11"/>
  <c r="M158" i="11"/>
  <c r="AK158" i="11"/>
  <c r="BI158" i="11"/>
  <c r="M159" i="11"/>
  <c r="AK159" i="11"/>
  <c r="BI159" i="11"/>
  <c r="M160" i="11"/>
  <c r="AK160" i="11"/>
  <c r="BI160" i="11"/>
  <c r="BI161" i="11"/>
  <c r="M165" i="11"/>
  <c r="AC165" i="11"/>
  <c r="AQ165" i="11"/>
  <c r="BE165" i="11"/>
  <c r="U156" i="11"/>
  <c r="AS156" i="11"/>
  <c r="U157" i="11"/>
  <c r="AS157" i="11"/>
  <c r="U158" i="11"/>
  <c r="AS158" i="11"/>
  <c r="U159" i="11"/>
  <c r="AS159" i="11"/>
  <c r="U160" i="11"/>
  <c r="AS160" i="11"/>
  <c r="U161" i="11"/>
  <c r="AS161" i="11"/>
  <c r="Q165" i="11"/>
  <c r="AE165" i="11"/>
  <c r="AS165" i="11"/>
  <c r="BG165" i="11"/>
  <c r="O157" i="11"/>
  <c r="AA157" i="11"/>
  <c r="AM157" i="11"/>
  <c r="AY157" i="11"/>
  <c r="BK157" i="11"/>
  <c r="O158" i="11"/>
  <c r="AA158" i="11"/>
  <c r="AM158" i="11"/>
  <c r="AY158" i="11"/>
  <c r="BK158" i="11"/>
  <c r="O159" i="11"/>
  <c r="AA159" i="11"/>
  <c r="AM159" i="11"/>
  <c r="AY159" i="11"/>
  <c r="BK159" i="11"/>
  <c r="O160" i="11"/>
  <c r="AA160" i="11"/>
  <c r="AM160" i="11"/>
  <c r="AY160" i="11"/>
  <c r="BK160" i="11"/>
  <c r="O161" i="11"/>
  <c r="AA161" i="11"/>
  <c r="AM161" i="11"/>
  <c r="AY161" i="11"/>
  <c r="BK161" i="11"/>
  <c r="O162" i="11"/>
  <c r="AA162" i="11"/>
  <c r="AM162" i="11"/>
  <c r="AY162" i="11"/>
  <c r="BK162" i="11"/>
  <c r="O163" i="11"/>
  <c r="AA163" i="11"/>
  <c r="AM163" i="11"/>
  <c r="AY163" i="11"/>
  <c r="BK163" i="11"/>
  <c r="O164" i="11"/>
  <c r="AA164" i="11"/>
  <c r="AM164" i="11"/>
  <c r="AY164" i="11"/>
  <c r="O165" i="11"/>
  <c r="AA165" i="11"/>
  <c r="AM165" i="11"/>
  <c r="AY165" i="11"/>
  <c r="O156" i="11"/>
  <c r="AA156" i="11"/>
  <c r="AM156" i="11"/>
  <c r="AY156" i="11"/>
  <c r="BK156" i="11"/>
  <c r="Q156" i="11"/>
  <c r="AC156" i="11"/>
  <c r="AO156" i="11"/>
  <c r="BA156" i="11"/>
  <c r="BM156" i="11"/>
  <c r="Q157" i="11"/>
  <c r="AC157" i="11"/>
  <c r="AO157" i="11"/>
  <c r="BA157" i="11"/>
  <c r="BM157" i="11"/>
  <c r="Q158" i="11"/>
  <c r="AC158" i="11"/>
  <c r="AO158" i="11"/>
  <c r="BA158" i="11"/>
  <c r="BM158" i="11"/>
  <c r="Q159" i="11"/>
  <c r="AC159" i="11"/>
  <c r="AO159" i="11"/>
  <c r="BA159" i="11"/>
  <c r="BM159" i="11"/>
  <c r="Q160" i="11"/>
  <c r="AC160" i="11"/>
  <c r="AO160" i="11"/>
  <c r="BA160" i="11"/>
  <c r="BM160" i="11"/>
  <c r="Q161" i="11"/>
  <c r="AC161" i="11"/>
  <c r="AO161" i="11"/>
  <c r="BA161" i="11"/>
  <c r="BM161" i="11"/>
  <c r="Q162" i="11"/>
  <c r="AC162" i="11"/>
  <c r="AO162" i="11"/>
  <c r="BA162" i="11"/>
  <c r="BM162" i="11"/>
  <c r="Q163" i="11"/>
  <c r="AC163" i="11"/>
  <c r="AO163" i="11"/>
  <c r="BA163" i="11"/>
  <c r="BM163" i="11"/>
  <c r="G156" i="11"/>
  <c r="S156" i="11"/>
  <c r="AE156" i="11"/>
  <c r="AQ156" i="11"/>
  <c r="BC156" i="11"/>
  <c r="G157" i="11"/>
  <c r="S157" i="11"/>
  <c r="AE157" i="11"/>
  <c r="AQ157" i="11"/>
  <c r="BC157" i="11"/>
  <c r="G158" i="11"/>
  <c r="S158" i="11"/>
  <c r="AE158" i="11"/>
  <c r="AQ158" i="11"/>
  <c r="BC158" i="11"/>
  <c r="G159" i="11"/>
  <c r="S159" i="11"/>
  <c r="AE159" i="11"/>
  <c r="AQ159" i="11"/>
  <c r="BC159" i="11"/>
  <c r="G160" i="11"/>
  <c r="S160" i="11"/>
  <c r="AE160" i="11"/>
  <c r="AQ160" i="11"/>
  <c r="BC160" i="11"/>
  <c r="G161" i="11"/>
  <c r="S161" i="11"/>
  <c r="AE161" i="11"/>
  <c r="AQ161" i="11"/>
  <c r="BC161" i="11"/>
  <c r="G162" i="11"/>
  <c r="S162" i="11"/>
  <c r="AE162" i="11"/>
  <c r="AQ162" i="11"/>
  <c r="BC162" i="11"/>
  <c r="G163" i="11"/>
  <c r="S163" i="11"/>
  <c r="AE163" i="11"/>
  <c r="AQ163" i="11"/>
  <c r="BC163" i="11"/>
  <c r="AK145" i="11"/>
  <c r="AK147" i="11"/>
  <c r="M147" i="11"/>
  <c r="M145" i="11"/>
  <c r="AK144" i="11"/>
  <c r="AW145" i="11"/>
  <c r="Y146" i="11"/>
  <c r="M148" i="11"/>
  <c r="M144" i="11"/>
  <c r="M146" i="11"/>
  <c r="BI145" i="11"/>
  <c r="AK146" i="11"/>
  <c r="AW148" i="11"/>
  <c r="AW146" i="11"/>
  <c r="BI148" i="11"/>
  <c r="BI146" i="11"/>
  <c r="AW144" i="11"/>
  <c r="Y145" i="11"/>
  <c r="AW147" i="11"/>
  <c r="Y148" i="11"/>
  <c r="BI144" i="11"/>
  <c r="BI147" i="11"/>
  <c r="AK148" i="11"/>
  <c r="Y144" i="11"/>
  <c r="Y147" i="11"/>
  <c r="O145" i="11"/>
  <c r="AA145" i="11"/>
  <c r="AM145" i="11"/>
  <c r="AY145" i="11"/>
  <c r="BK145" i="11"/>
  <c r="O146" i="11"/>
  <c r="AA146" i="11"/>
  <c r="AM146" i="11"/>
  <c r="AY146" i="11"/>
  <c r="BK146" i="11"/>
  <c r="O147" i="11"/>
  <c r="AA147" i="11"/>
  <c r="AM147" i="11"/>
  <c r="AY147" i="11"/>
  <c r="BK147" i="11"/>
  <c r="O148" i="11"/>
  <c r="AA148" i="11"/>
  <c r="AM148" i="11"/>
  <c r="AY148" i="11"/>
  <c r="BK148" i="11"/>
  <c r="BK144" i="11"/>
  <c r="Q144" i="11"/>
  <c r="AC144" i="11"/>
  <c r="AO144" i="11"/>
  <c r="BA144" i="11"/>
  <c r="BM144" i="11"/>
  <c r="Q145" i="11"/>
  <c r="AC145" i="11"/>
  <c r="AO145" i="11"/>
  <c r="BA145" i="11"/>
  <c r="BM145" i="11"/>
  <c r="Q146" i="11"/>
  <c r="AC146" i="11"/>
  <c r="AO146" i="11"/>
  <c r="BA146" i="11"/>
  <c r="BM146" i="11"/>
  <c r="Q147" i="11"/>
  <c r="AC147" i="11"/>
  <c r="AO147" i="11"/>
  <c r="BA147" i="11"/>
  <c r="BM147" i="11"/>
  <c r="Q148" i="11"/>
  <c r="AC148" i="11"/>
  <c r="AO148" i="11"/>
  <c r="BA148" i="11"/>
  <c r="BM148" i="11"/>
  <c r="AY144" i="11"/>
  <c r="G144" i="11"/>
  <c r="S144" i="11"/>
  <c r="AE144" i="11"/>
  <c r="AQ144" i="11"/>
  <c r="BC144" i="11"/>
  <c r="BO144" i="11"/>
  <c r="G145" i="11"/>
  <c r="S145" i="11"/>
  <c r="AE145" i="11"/>
  <c r="AQ145" i="11"/>
  <c r="BC145" i="11"/>
  <c r="BO145" i="11"/>
  <c r="G146" i="11"/>
  <c r="S146" i="11"/>
  <c r="AE146" i="11"/>
  <c r="AQ146" i="11"/>
  <c r="BC146" i="11"/>
  <c r="BO146" i="11"/>
  <c r="G147" i="11"/>
  <c r="S147" i="11"/>
  <c r="AE147" i="11"/>
  <c r="AQ147" i="11"/>
  <c r="BC147" i="11"/>
  <c r="BO147" i="11"/>
  <c r="G148" i="11"/>
  <c r="S148" i="11"/>
  <c r="AE148" i="11"/>
  <c r="AQ148" i="11"/>
  <c r="BC148" i="11"/>
  <c r="BO148" i="11"/>
  <c r="O144" i="11"/>
  <c r="AM144" i="11"/>
  <c r="I144" i="11"/>
  <c r="U144" i="11"/>
  <c r="AG144" i="11"/>
  <c r="AS144" i="11"/>
  <c r="BE144" i="11"/>
  <c r="I145" i="11"/>
  <c r="U145" i="11"/>
  <c r="AG145" i="11"/>
  <c r="AS145" i="11"/>
  <c r="BE145" i="11"/>
  <c r="I146" i="11"/>
  <c r="U146" i="11"/>
  <c r="AG146" i="11"/>
  <c r="AS146" i="11"/>
  <c r="BE146" i="11"/>
  <c r="I147" i="11"/>
  <c r="U147" i="11"/>
  <c r="AG147" i="11"/>
  <c r="AS147" i="11"/>
  <c r="BE147" i="11"/>
  <c r="I148" i="11"/>
  <c r="U148" i="11"/>
  <c r="AG148" i="11"/>
  <c r="AS148" i="11"/>
  <c r="BE148" i="11"/>
  <c r="AA144" i="11"/>
  <c r="K144" i="11"/>
  <c r="W144" i="11"/>
  <c r="AI144" i="11"/>
  <c r="AU144" i="11"/>
  <c r="K145" i="11"/>
  <c r="W145" i="11"/>
  <c r="AI145" i="11"/>
  <c r="AU145" i="11"/>
  <c r="K146" i="11"/>
  <c r="W146" i="11"/>
  <c r="AI146" i="11"/>
  <c r="AU146" i="11"/>
  <c r="K147" i="11"/>
  <c r="W147" i="11"/>
  <c r="AI147" i="11"/>
  <c r="AU147" i="11"/>
  <c r="K148" i="11"/>
  <c r="W148" i="11"/>
  <c r="AI148" i="11"/>
  <c r="AU148" i="11"/>
  <c r="Q103" i="11"/>
  <c r="AO125" i="11"/>
  <c r="K127" i="11"/>
  <c r="Y127" i="11"/>
  <c r="W126" i="11"/>
  <c r="AO127" i="11"/>
  <c r="AC126" i="11"/>
  <c r="BC127" i="11"/>
  <c r="AK126" i="11"/>
  <c r="AQ126" i="11"/>
  <c r="I126" i="11"/>
  <c r="BE126" i="11"/>
  <c r="M126" i="11"/>
  <c r="BO126" i="11"/>
  <c r="AE127" i="11"/>
  <c r="AC108" i="11"/>
  <c r="BC125" i="11"/>
  <c r="S135" i="11"/>
  <c r="Q126" i="11"/>
  <c r="AO126" i="11"/>
  <c r="BG126" i="11"/>
  <c r="Q127" i="11"/>
  <c r="BG127" i="11"/>
  <c r="AW124" i="11"/>
  <c r="Y126" i="11"/>
  <c r="AS126" i="11"/>
  <c r="AU108" i="11"/>
  <c r="AU107" i="11"/>
  <c r="AQ122" i="11"/>
  <c r="BA126" i="11"/>
  <c r="U105" i="11"/>
  <c r="U110" i="11"/>
  <c r="K126" i="11"/>
  <c r="AE126" i="11"/>
  <c r="BC126" i="11"/>
  <c r="AS127" i="11"/>
  <c r="M128" i="11"/>
  <c r="AC128" i="11"/>
  <c r="AQ128" i="11"/>
  <c r="BE128" i="11"/>
  <c r="M127" i="11"/>
  <c r="AC127" i="11"/>
  <c r="AQ127" i="11"/>
  <c r="BE127" i="11"/>
  <c r="Q128" i="11"/>
  <c r="AE128" i="11"/>
  <c r="AS128" i="11"/>
  <c r="BG128" i="11"/>
  <c r="S126" i="11"/>
  <c r="AG126" i="11"/>
  <c r="AU126" i="11"/>
  <c r="BI126" i="11"/>
  <c r="G127" i="11"/>
  <c r="U127" i="11"/>
  <c r="AI127" i="11"/>
  <c r="AW127" i="11"/>
  <c r="BM127" i="11"/>
  <c r="I128" i="11"/>
  <c r="W128" i="11"/>
  <c r="AK128" i="11"/>
  <c r="BA128" i="11"/>
  <c r="BO128" i="11"/>
  <c r="S128" i="11"/>
  <c r="AG128" i="11"/>
  <c r="AU128" i="11"/>
  <c r="BI128" i="11"/>
  <c r="S127" i="11"/>
  <c r="AG127" i="11"/>
  <c r="AU127" i="11"/>
  <c r="BI127" i="11"/>
  <c r="G128" i="11"/>
  <c r="U128" i="11"/>
  <c r="AI128" i="11"/>
  <c r="AW128" i="11"/>
  <c r="BM128" i="11"/>
  <c r="G126" i="11"/>
  <c r="U126" i="11"/>
  <c r="AI126" i="11"/>
  <c r="AW126" i="11"/>
  <c r="BM126" i="11"/>
  <c r="I127" i="11"/>
  <c r="W127" i="11"/>
  <c r="AK127" i="11"/>
  <c r="BA127" i="11"/>
  <c r="BO127" i="11"/>
  <c r="K128" i="11"/>
  <c r="Y128" i="11"/>
  <c r="AO128" i="11"/>
  <c r="BC128" i="11"/>
  <c r="O126" i="11"/>
  <c r="AA126" i="11"/>
  <c r="AM126" i="11"/>
  <c r="AY126" i="11"/>
  <c r="O127" i="11"/>
  <c r="AA127" i="11"/>
  <c r="AM127" i="11"/>
  <c r="AY127" i="11"/>
  <c r="O128" i="11"/>
  <c r="AA128" i="11"/>
  <c r="AM128" i="11"/>
  <c r="AY128" i="11"/>
  <c r="BM105" i="11"/>
  <c r="AO103" i="11"/>
  <c r="M105" i="11"/>
  <c r="AI108" i="11"/>
  <c r="BG122" i="11"/>
  <c r="M124" i="11"/>
  <c r="M135" i="11"/>
  <c r="AY134" i="11"/>
  <c r="AQ135" i="11"/>
  <c r="BK137" i="11"/>
  <c r="AI105" i="11"/>
  <c r="I106" i="11"/>
  <c r="Q104" i="11"/>
  <c r="AS105" i="11"/>
  <c r="AG106" i="11"/>
  <c r="I122" i="11"/>
  <c r="AO123" i="11"/>
  <c r="BK134" i="11"/>
  <c r="AU135" i="11"/>
  <c r="BE105" i="11"/>
  <c r="AS106" i="11"/>
  <c r="K108" i="11"/>
  <c r="Y122" i="11"/>
  <c r="Y104" i="11"/>
  <c r="Y105" i="11"/>
  <c r="AU105" i="11"/>
  <c r="Q108" i="11"/>
  <c r="BA108" i="11"/>
  <c r="BE110" i="11"/>
  <c r="K122" i="11"/>
  <c r="AC122" i="11"/>
  <c r="AS122" i="11"/>
  <c r="BM122" i="11"/>
  <c r="BM123" i="11"/>
  <c r="W135" i="11"/>
  <c r="AW135" i="11"/>
  <c r="M136" i="11"/>
  <c r="BM103" i="11"/>
  <c r="AG104" i="11"/>
  <c r="I105" i="11"/>
  <c r="AC105" i="11"/>
  <c r="AW105" i="11"/>
  <c r="S107" i="11"/>
  <c r="U108" i="11"/>
  <c r="BE108" i="11"/>
  <c r="Y121" i="11"/>
  <c r="M122" i="11"/>
  <c r="AE122" i="11"/>
  <c r="AW122" i="11"/>
  <c r="BO122" i="11"/>
  <c r="K125" i="11"/>
  <c r="AE135" i="11"/>
  <c r="BC135" i="11"/>
  <c r="AI136" i="11"/>
  <c r="AQ104" i="11"/>
  <c r="K105" i="11"/>
  <c r="AG105" i="11"/>
  <c r="BA105" i="11"/>
  <c r="Q122" i="11"/>
  <c r="AI122" i="11"/>
  <c r="BA122" i="11"/>
  <c r="Y125" i="11"/>
  <c r="G135" i="11"/>
  <c r="AG135" i="11"/>
  <c r="BG135" i="11"/>
  <c r="AW136" i="11"/>
  <c r="M138" i="11"/>
  <c r="BA104" i="11"/>
  <c r="U122" i="11"/>
  <c r="AK122" i="11"/>
  <c r="BC122" i="11"/>
  <c r="K135" i="11"/>
  <c r="AI135" i="11"/>
  <c r="BO135" i="11"/>
  <c r="AG138" i="11"/>
  <c r="G104" i="11"/>
  <c r="BI104" i="11"/>
  <c r="Q105" i="11"/>
  <c r="AK105" i="11"/>
  <c r="BI105" i="11"/>
  <c r="AK108" i="11"/>
  <c r="I110" i="11"/>
  <c r="G122" i="11"/>
  <c r="W122" i="11"/>
  <c r="AO122" i="11"/>
  <c r="BE122" i="11"/>
  <c r="Q123" i="11"/>
  <c r="AW138" i="11"/>
  <c r="AG107" i="11"/>
  <c r="BK107" i="11"/>
  <c r="BG107" i="11"/>
  <c r="AS107" i="11"/>
  <c r="AE107" i="11"/>
  <c r="Q107" i="11"/>
  <c r="BE107" i="11"/>
  <c r="AQ107" i="11"/>
  <c r="AC107" i="11"/>
  <c r="M107" i="11"/>
  <c r="BC107" i="11"/>
  <c r="AO107" i="11"/>
  <c r="Y107" i="11"/>
  <c r="K107" i="11"/>
  <c r="BO107" i="11"/>
  <c r="BA107" i="11"/>
  <c r="AK107" i="11"/>
  <c r="W107" i="11"/>
  <c r="I107" i="11"/>
  <c r="BM107" i="11"/>
  <c r="AW107" i="11"/>
  <c r="AI107" i="11"/>
  <c r="U107" i="11"/>
  <c r="G107" i="11"/>
  <c r="U103" i="11"/>
  <c r="AS103" i="11"/>
  <c r="S104" i="11"/>
  <c r="AK104" i="11"/>
  <c r="BC104" i="11"/>
  <c r="W105" i="11"/>
  <c r="AO105" i="11"/>
  <c r="BG105" i="11"/>
  <c r="U106" i="11"/>
  <c r="M108" i="11"/>
  <c r="AG108" i="11"/>
  <c r="AW108" i="11"/>
  <c r="AK121" i="11"/>
  <c r="U123" i="11"/>
  <c r="AS123" i="11"/>
  <c r="BI124" i="11"/>
  <c r="M125" i="11"/>
  <c r="AC125" i="11"/>
  <c r="AQ125" i="11"/>
  <c r="BE125" i="11"/>
  <c r="I135" i="11"/>
  <c r="Y135" i="11"/>
  <c r="AS135" i="11"/>
  <c r="BI135" i="11"/>
  <c r="W136" i="11"/>
  <c r="BG136" i="11"/>
  <c r="S138" i="11"/>
  <c r="AI138" i="11"/>
  <c r="BC138" i="11"/>
  <c r="Y103" i="11"/>
  <c r="AW103" i="11"/>
  <c r="U104" i="11"/>
  <c r="AO104" i="11"/>
  <c r="BE104" i="11"/>
  <c r="AW121" i="11"/>
  <c r="W123" i="11"/>
  <c r="AU123" i="11"/>
  <c r="Q125" i="11"/>
  <c r="AE125" i="11"/>
  <c r="AS125" i="11"/>
  <c r="BG125" i="11"/>
  <c r="Y136" i="11"/>
  <c r="BI136" i="11"/>
  <c r="U138" i="11"/>
  <c r="AK138" i="11"/>
  <c r="BE138" i="11"/>
  <c r="AC103" i="11"/>
  <c r="BA103" i="11"/>
  <c r="BI121" i="11"/>
  <c r="AC123" i="11"/>
  <c r="BA123" i="11"/>
  <c r="S125" i="11"/>
  <c r="AG125" i="11"/>
  <c r="AU125" i="11"/>
  <c r="BI125" i="11"/>
  <c r="G138" i="11"/>
  <c r="W138" i="11"/>
  <c r="AQ138" i="11"/>
  <c r="BG138" i="11"/>
  <c r="I103" i="11"/>
  <c r="AG103" i="11"/>
  <c r="BE103" i="11"/>
  <c r="I104" i="11"/>
  <c r="AC104" i="11"/>
  <c r="AS104" i="11"/>
  <c r="BM104" i="11"/>
  <c r="BE106" i="11"/>
  <c r="W108" i="11"/>
  <c r="AO108" i="11"/>
  <c r="BG108" i="11"/>
  <c r="AG110" i="11"/>
  <c r="I121" i="11"/>
  <c r="I123" i="11"/>
  <c r="AG123" i="11"/>
  <c r="BE123" i="11"/>
  <c r="Y124" i="11"/>
  <c r="G125" i="11"/>
  <c r="U125" i="11"/>
  <c r="AI125" i="11"/>
  <c r="AW125" i="11"/>
  <c r="BM125" i="11"/>
  <c r="AK136" i="11"/>
  <c r="I138" i="11"/>
  <c r="Y138" i="11"/>
  <c r="AS138" i="11"/>
  <c r="BI138" i="11"/>
  <c r="M103" i="11"/>
  <c r="AK103" i="11"/>
  <c r="BI103" i="11"/>
  <c r="M104" i="11"/>
  <c r="AE104" i="11"/>
  <c r="AW104" i="11"/>
  <c r="BO104" i="11"/>
  <c r="I108" i="11"/>
  <c r="Y108" i="11"/>
  <c r="AS108" i="11"/>
  <c r="BM108" i="11"/>
  <c r="AS110" i="11"/>
  <c r="M121" i="11"/>
  <c r="S122" i="11"/>
  <c r="AG122" i="11"/>
  <c r="AU122" i="11"/>
  <c r="BI122" i="11"/>
  <c r="K123" i="11"/>
  <c r="AI123" i="11"/>
  <c r="BG123" i="11"/>
  <c r="AK124" i="11"/>
  <c r="I125" i="11"/>
  <c r="W125" i="11"/>
  <c r="AK125" i="11"/>
  <c r="BA125" i="11"/>
  <c r="BO125" i="11"/>
  <c r="U135" i="11"/>
  <c r="AK135" i="11"/>
  <c r="BE135" i="11"/>
  <c r="K136" i="11"/>
  <c r="AU136" i="11"/>
  <c r="K138" i="11"/>
  <c r="AE138" i="11"/>
  <c r="AU138" i="11"/>
  <c r="BO138" i="11"/>
  <c r="BI137" i="11"/>
  <c r="AW137" i="11"/>
  <c r="AK137" i="11"/>
  <c r="Y137" i="11"/>
  <c r="M137" i="11"/>
  <c r="AQ137" i="11"/>
  <c r="G137" i="11"/>
  <c r="BM137" i="11"/>
  <c r="BA137" i="11"/>
  <c r="AC137" i="11"/>
  <c r="BG137" i="11"/>
  <c r="AU137" i="11"/>
  <c r="AI137" i="11"/>
  <c r="W137" i="11"/>
  <c r="K137" i="11"/>
  <c r="BE137" i="11"/>
  <c r="AS137" i="11"/>
  <c r="AG137" i="11"/>
  <c r="U137" i="11"/>
  <c r="I137" i="11"/>
  <c r="BO137" i="11"/>
  <c r="BC137" i="11"/>
  <c r="AE137" i="11"/>
  <c r="S137" i="11"/>
  <c r="AO137" i="11"/>
  <c r="Q137" i="11"/>
  <c r="O137" i="11"/>
  <c r="AA137" i="11"/>
  <c r="BI134" i="11"/>
  <c r="AW134" i="11"/>
  <c r="AK134" i="11"/>
  <c r="Y134" i="11"/>
  <c r="M134" i="11"/>
  <c r="BE134" i="11"/>
  <c r="AS134" i="11"/>
  <c r="AG134" i="11"/>
  <c r="U134" i="11"/>
  <c r="I134" i="11"/>
  <c r="BM134" i="11"/>
  <c r="BA134" i="11"/>
  <c r="AO134" i="11"/>
  <c r="AC134" i="11"/>
  <c r="Q134" i="11"/>
  <c r="BG134" i="11"/>
  <c r="AU134" i="11"/>
  <c r="AI134" i="11"/>
  <c r="W134" i="11"/>
  <c r="K134" i="11"/>
  <c r="BO134" i="11"/>
  <c r="BC134" i="11"/>
  <c r="AQ134" i="11"/>
  <c r="AE134" i="11"/>
  <c r="S134" i="11"/>
  <c r="G134" i="11"/>
  <c r="O134" i="11"/>
  <c r="AM134" i="11"/>
  <c r="AM137" i="11"/>
  <c r="O136" i="11"/>
  <c r="AM136" i="11"/>
  <c r="BK136" i="11"/>
  <c r="Q136" i="11"/>
  <c r="AC136" i="11"/>
  <c r="AO136" i="11"/>
  <c r="BA136" i="11"/>
  <c r="BM136" i="11"/>
  <c r="O135" i="11"/>
  <c r="AA135" i="11"/>
  <c r="AM135" i="11"/>
  <c r="AY135" i="11"/>
  <c r="BK135" i="11"/>
  <c r="G136" i="11"/>
  <c r="S136" i="11"/>
  <c r="AE136" i="11"/>
  <c r="AQ136" i="11"/>
  <c r="BC136" i="11"/>
  <c r="BO136" i="11"/>
  <c r="O138" i="11"/>
  <c r="AA138" i="11"/>
  <c r="AM138" i="11"/>
  <c r="AY138" i="11"/>
  <c r="BK138" i="11"/>
  <c r="AA136" i="11"/>
  <c r="AY136" i="11"/>
  <c r="Q135" i="11"/>
  <c r="AC135" i="11"/>
  <c r="AO135" i="11"/>
  <c r="BA135" i="11"/>
  <c r="I136" i="11"/>
  <c r="U136" i="11"/>
  <c r="AG136" i="11"/>
  <c r="AS136" i="11"/>
  <c r="Q138" i="11"/>
  <c r="AC138" i="11"/>
  <c r="AO138" i="11"/>
  <c r="BA138" i="11"/>
  <c r="U121" i="11"/>
  <c r="AG121" i="11"/>
  <c r="AS121" i="11"/>
  <c r="BE121" i="11"/>
  <c r="I124" i="11"/>
  <c r="U124" i="11"/>
  <c r="AG124" i="11"/>
  <c r="AS124" i="11"/>
  <c r="BE124" i="11"/>
  <c r="K121" i="11"/>
  <c r="W121" i="11"/>
  <c r="AI121" i="11"/>
  <c r="AU121" i="11"/>
  <c r="BG121" i="11"/>
  <c r="O122" i="11"/>
  <c r="AA122" i="11"/>
  <c r="AM122" i="11"/>
  <c r="AY122" i="11"/>
  <c r="G123" i="11"/>
  <c r="S123" i="11"/>
  <c r="AE123" i="11"/>
  <c r="AQ123" i="11"/>
  <c r="BC123" i="11"/>
  <c r="BO123" i="11"/>
  <c r="K124" i="11"/>
  <c r="W124" i="11"/>
  <c r="AI124" i="11"/>
  <c r="AU124" i="11"/>
  <c r="BG124" i="11"/>
  <c r="O125" i="11"/>
  <c r="AA125" i="11"/>
  <c r="AM125" i="11"/>
  <c r="AY125" i="11"/>
  <c r="AM121" i="11"/>
  <c r="Q121" i="11"/>
  <c r="AC121" i="11"/>
  <c r="AO121" i="11"/>
  <c r="BA121" i="11"/>
  <c r="BM121" i="11"/>
  <c r="M123" i="11"/>
  <c r="Y123" i="11"/>
  <c r="AK123" i="11"/>
  <c r="AW123" i="11"/>
  <c r="BI123" i="11"/>
  <c r="Q124" i="11"/>
  <c r="AC124" i="11"/>
  <c r="AO124" i="11"/>
  <c r="BA124" i="11"/>
  <c r="BM124" i="11"/>
  <c r="O121" i="11"/>
  <c r="AA121" i="11"/>
  <c r="AY121" i="11"/>
  <c r="BK121" i="11"/>
  <c r="O124" i="11"/>
  <c r="AA124" i="11"/>
  <c r="AM124" i="11"/>
  <c r="AY124" i="11"/>
  <c r="BK124" i="11"/>
  <c r="G121" i="11"/>
  <c r="S121" i="11"/>
  <c r="AE121" i="11"/>
  <c r="AQ121" i="11"/>
  <c r="BC121" i="11"/>
  <c r="O123" i="11"/>
  <c r="AA123" i="11"/>
  <c r="AM123" i="11"/>
  <c r="AY123" i="11"/>
  <c r="G124" i="11"/>
  <c r="S124" i="11"/>
  <c r="AE124" i="11"/>
  <c r="AQ124" i="11"/>
  <c r="BC124" i="11"/>
  <c r="K103" i="11"/>
  <c r="W103" i="11"/>
  <c r="AI103" i="11"/>
  <c r="AU103" i="11"/>
  <c r="BG103" i="11"/>
  <c r="O104" i="11"/>
  <c r="AA104" i="11"/>
  <c r="AM104" i="11"/>
  <c r="AY104" i="11"/>
  <c r="BK104" i="11"/>
  <c r="G105" i="11"/>
  <c r="S105" i="11"/>
  <c r="AE105" i="11"/>
  <c r="AQ105" i="11"/>
  <c r="BC105" i="11"/>
  <c r="BO105" i="11"/>
  <c r="K106" i="11"/>
  <c r="W106" i="11"/>
  <c r="AI106" i="11"/>
  <c r="AU106" i="11"/>
  <c r="BG106" i="11"/>
  <c r="O107" i="11"/>
  <c r="AA107" i="11"/>
  <c r="AM107" i="11"/>
  <c r="AY107" i="11"/>
  <c r="G108" i="11"/>
  <c r="S108" i="11"/>
  <c r="AE108" i="11"/>
  <c r="AQ108" i="11"/>
  <c r="BC108" i="11"/>
  <c r="BO108" i="11"/>
  <c r="K110" i="11"/>
  <c r="W110" i="11"/>
  <c r="AI110" i="11"/>
  <c r="AU110" i="11"/>
  <c r="BG110" i="11"/>
  <c r="M106" i="11"/>
  <c r="Y106" i="11"/>
  <c r="AK106" i="11"/>
  <c r="AW106" i="11"/>
  <c r="BI106" i="11"/>
  <c r="M110" i="11"/>
  <c r="Y110" i="11"/>
  <c r="AK110" i="11"/>
  <c r="AW110" i="11"/>
  <c r="BI110" i="11"/>
  <c r="O103" i="11"/>
  <c r="AA103" i="11"/>
  <c r="AM103" i="11"/>
  <c r="AY103" i="11"/>
  <c r="BK103" i="11"/>
  <c r="O106" i="11"/>
  <c r="AA106" i="11"/>
  <c r="AM106" i="11"/>
  <c r="AY106" i="11"/>
  <c r="BK106" i="11"/>
  <c r="O110" i="11"/>
  <c r="AA110" i="11"/>
  <c r="AM110" i="11"/>
  <c r="AY110" i="11"/>
  <c r="BK110" i="11"/>
  <c r="Q106" i="11"/>
  <c r="AC106" i="11"/>
  <c r="AO106" i="11"/>
  <c r="BA106" i="11"/>
  <c r="BM106" i="11"/>
  <c r="BI108" i="11"/>
  <c r="Q110" i="11"/>
  <c r="AC110" i="11"/>
  <c r="AO110" i="11"/>
  <c r="BA110" i="11"/>
  <c r="BM110" i="11"/>
  <c r="G103" i="11"/>
  <c r="S103" i="11"/>
  <c r="AE103" i="11"/>
  <c r="AQ103" i="11"/>
  <c r="BC103" i="11"/>
  <c r="K104" i="11"/>
  <c r="W104" i="11"/>
  <c r="AI104" i="11"/>
  <c r="AU104" i="11"/>
  <c r="O105" i="11"/>
  <c r="AA105" i="11"/>
  <c r="AM105" i="11"/>
  <c r="AY105" i="11"/>
  <c r="G106" i="11"/>
  <c r="S106" i="11"/>
  <c r="AE106" i="11"/>
  <c r="AQ106" i="11"/>
  <c r="BC106" i="11"/>
  <c r="O108" i="11"/>
  <c r="AA108" i="11"/>
  <c r="AM108" i="11"/>
  <c r="AY108" i="11"/>
  <c r="G110" i="11"/>
  <c r="S110" i="11"/>
  <c r="AE110" i="11"/>
  <c r="AQ110" i="11"/>
  <c r="BC110" i="11"/>
  <c r="BQ259" i="11" l="1"/>
  <c r="BR103" i="11"/>
  <c r="BR156" i="11"/>
  <c r="BR231" i="11"/>
  <c r="BR254" i="11"/>
  <c r="BR255" i="11"/>
  <c r="BR440" i="11"/>
  <c r="BR164" i="11"/>
  <c r="BR217" i="11"/>
  <c r="BR229" i="11"/>
  <c r="BR227" i="11"/>
  <c r="BR371" i="11"/>
  <c r="BR369" i="11"/>
  <c r="BR445" i="11"/>
  <c r="BR106" i="11"/>
  <c r="BR108" i="11"/>
  <c r="BR128" i="11"/>
  <c r="BR160" i="11"/>
  <c r="BR165" i="11"/>
  <c r="BR190" i="11"/>
  <c r="BR188" i="11"/>
  <c r="BR218" i="11"/>
  <c r="BR211" i="11"/>
  <c r="BR285" i="11"/>
  <c r="BR275" i="11"/>
  <c r="BR472" i="11"/>
  <c r="BR200" i="11"/>
  <c r="BR232" i="11"/>
  <c r="BR250" i="11"/>
  <c r="BR260" i="11"/>
  <c r="BR294" i="11"/>
  <c r="BR282" i="11"/>
  <c r="BR322" i="11"/>
  <c r="BR320" i="11"/>
  <c r="BR470" i="11"/>
  <c r="BR136" i="11"/>
  <c r="BR107" i="11"/>
  <c r="BR104" i="11"/>
  <c r="BR162" i="11"/>
  <c r="BR214" i="11"/>
  <c r="BR256" i="11"/>
  <c r="BR403" i="11"/>
  <c r="BR401" i="11"/>
  <c r="BR399" i="11"/>
  <c r="BR397" i="11"/>
  <c r="BR412" i="11"/>
  <c r="BR410" i="11"/>
  <c r="BR466" i="11"/>
  <c r="BR467" i="11"/>
  <c r="BR469" i="11"/>
  <c r="BR135" i="11"/>
  <c r="BR157" i="11"/>
  <c r="BR261" i="11"/>
  <c r="BR259" i="11"/>
  <c r="BR249" i="11"/>
  <c r="BR289" i="11"/>
  <c r="BR292" i="11"/>
  <c r="BR290" i="11"/>
  <c r="BR351" i="11"/>
  <c r="BR349" i="11"/>
  <c r="BR361" i="11"/>
  <c r="BR359" i="11"/>
  <c r="BR420" i="11"/>
  <c r="BR418" i="11"/>
  <c r="BR416" i="11"/>
  <c r="BR110" i="11"/>
  <c r="BR121" i="11"/>
  <c r="BR148" i="11"/>
  <c r="BR146" i="11"/>
  <c r="BR144" i="11"/>
  <c r="BR198" i="11"/>
  <c r="BR235" i="11"/>
  <c r="BR234" i="11"/>
  <c r="BR258" i="11"/>
  <c r="BR251" i="11"/>
  <c r="BR382" i="11"/>
  <c r="BR390" i="11"/>
  <c r="BR429" i="11"/>
  <c r="BR451" i="11"/>
  <c r="BR468" i="11"/>
  <c r="BR105" i="11"/>
  <c r="BR159" i="11"/>
  <c r="BR230" i="11"/>
  <c r="BR228" i="11"/>
  <c r="BR226" i="11"/>
  <c r="BR253" i="11"/>
  <c r="BR272" i="11"/>
  <c r="BR372" i="11"/>
  <c r="BR370" i="11"/>
  <c r="BR444" i="11"/>
  <c r="BR124" i="11"/>
  <c r="BR137" i="11"/>
  <c r="BR138" i="11"/>
  <c r="BR127" i="11"/>
  <c r="BR189" i="11"/>
  <c r="BR187" i="11"/>
  <c r="BR248" i="11"/>
  <c r="BR303" i="11"/>
  <c r="BR291" i="11"/>
  <c r="BR273" i="11"/>
  <c r="BR439" i="11"/>
  <c r="BR123" i="11"/>
  <c r="BR134" i="11"/>
  <c r="BR122" i="11"/>
  <c r="BR126" i="11"/>
  <c r="BR161" i="11"/>
  <c r="BR237" i="11"/>
  <c r="BR252" i="11"/>
  <c r="BR293" i="11"/>
  <c r="BR323" i="11"/>
  <c r="BR321" i="11"/>
  <c r="BR319" i="11"/>
  <c r="BR459" i="11"/>
  <c r="BR213" i="11"/>
  <c r="BR402" i="11"/>
  <c r="BR400" i="11"/>
  <c r="BR398" i="11"/>
  <c r="BR413" i="11"/>
  <c r="BR411" i="11"/>
  <c r="BR125" i="11"/>
  <c r="BR163" i="11"/>
  <c r="BR215" i="11"/>
  <c r="BR238" i="11"/>
  <c r="BR233" i="11"/>
  <c r="BR257" i="11"/>
  <c r="BR281" i="11"/>
  <c r="BR352" i="11"/>
  <c r="BR350" i="11"/>
  <c r="BR362" i="11"/>
  <c r="BR360" i="11"/>
  <c r="BR421" i="11"/>
  <c r="BR419" i="11"/>
  <c r="BR417" i="11"/>
  <c r="BR147" i="11"/>
  <c r="BR145" i="11"/>
  <c r="BR158" i="11"/>
  <c r="BR212" i="11"/>
  <c r="BR216" i="11"/>
  <c r="BR239" i="11"/>
  <c r="BR262" i="11"/>
  <c r="BR383" i="11"/>
  <c r="BR391" i="11"/>
  <c r="BR428" i="11"/>
  <c r="BR449" i="11"/>
  <c r="BQ103" i="11"/>
  <c r="BQ102" i="11"/>
  <c r="BQ101" i="11"/>
  <c r="BQ77" i="11"/>
  <c r="BK77" i="11"/>
  <c r="BQ76" i="11"/>
  <c r="BK76" i="11"/>
  <c r="BQ75" i="11"/>
  <c r="BK75" i="11"/>
  <c r="BK74" i="11"/>
  <c r="BQ73" i="11"/>
  <c r="BK73" i="11"/>
  <c r="BQ72" i="11"/>
  <c r="BA288" i="11" l="1"/>
  <c r="BA270" i="11"/>
  <c r="BA271" i="11"/>
  <c r="AY288" i="11"/>
  <c r="AY270" i="11"/>
  <c r="AY271" i="11"/>
  <c r="AW270" i="11"/>
  <c r="AW271" i="11"/>
  <c r="AW288" i="11"/>
  <c r="AU288" i="11"/>
  <c r="AU270" i="11"/>
  <c r="AU271" i="11"/>
  <c r="AS288" i="11"/>
  <c r="AS270" i="11"/>
  <c r="AS271" i="11"/>
  <c r="AQ288" i="11"/>
  <c r="AQ270" i="11"/>
  <c r="AQ271" i="11"/>
  <c r="AO288" i="11"/>
  <c r="AO270" i="11"/>
  <c r="AO271" i="11"/>
  <c r="AK288" i="11"/>
  <c r="AK270" i="11"/>
  <c r="AK271" i="11"/>
  <c r="AI288" i="11"/>
  <c r="AI270" i="11"/>
  <c r="AI271" i="11"/>
  <c r="AG288" i="11"/>
  <c r="AG270" i="11"/>
  <c r="AG271" i="11"/>
  <c r="AE270" i="11"/>
  <c r="AE271" i="11"/>
  <c r="AE288" i="11"/>
  <c r="AC288" i="11"/>
  <c r="AC270" i="11"/>
  <c r="AC271" i="11"/>
  <c r="BQ269" i="11"/>
  <c r="D71" i="11"/>
  <c r="BS71" i="11" s="1"/>
  <c r="S75" i="11"/>
  <c r="S77" i="11"/>
  <c r="S76" i="11"/>
  <c r="BC77" i="11"/>
  <c r="BC76" i="11"/>
  <c r="AI73" i="11"/>
  <c r="BC74" i="11"/>
  <c r="BC75" i="11"/>
  <c r="S74" i="11"/>
  <c r="S73" i="11"/>
  <c r="AI74" i="11"/>
  <c r="AI75" i="11"/>
  <c r="AI76" i="11"/>
  <c r="AI77" i="11"/>
  <c r="BC73" i="11"/>
  <c r="U73" i="11"/>
  <c r="AO76" i="11"/>
  <c r="AO77" i="11"/>
  <c r="G73" i="11"/>
  <c r="W73" i="11"/>
  <c r="AQ73" i="11"/>
  <c r="BG73" i="11"/>
  <c r="G74" i="11"/>
  <c r="W74" i="11"/>
  <c r="AQ74" i="11"/>
  <c r="BG74" i="11"/>
  <c r="G75" i="11"/>
  <c r="W75" i="11"/>
  <c r="AQ75" i="11"/>
  <c r="BG75" i="11"/>
  <c r="G76" i="11"/>
  <c r="W76" i="11"/>
  <c r="AQ76" i="11"/>
  <c r="BG76" i="11"/>
  <c r="G77" i="11"/>
  <c r="W77" i="11"/>
  <c r="AQ77" i="11"/>
  <c r="BG77" i="11"/>
  <c r="BE73" i="11"/>
  <c r="I73" i="11"/>
  <c r="AC73" i="11"/>
  <c r="AS73" i="11"/>
  <c r="BM73" i="11"/>
  <c r="I74" i="11"/>
  <c r="AC74" i="11"/>
  <c r="AS74" i="11"/>
  <c r="BM74" i="11"/>
  <c r="I75" i="11"/>
  <c r="AC75" i="11"/>
  <c r="AS75" i="11"/>
  <c r="BM75" i="11"/>
  <c r="I76" i="11"/>
  <c r="AC76" i="11"/>
  <c r="AS76" i="11"/>
  <c r="BM76" i="11"/>
  <c r="I77" i="11"/>
  <c r="AC77" i="11"/>
  <c r="AS77" i="11"/>
  <c r="BM77" i="11"/>
  <c r="U74" i="11"/>
  <c r="AO74" i="11"/>
  <c r="BE74" i="11"/>
  <c r="U75" i="11"/>
  <c r="BE75" i="11"/>
  <c r="BE76" i="11"/>
  <c r="U77" i="11"/>
  <c r="K73" i="11"/>
  <c r="AE73" i="11"/>
  <c r="AU73" i="11"/>
  <c r="BO73" i="11"/>
  <c r="K74" i="11"/>
  <c r="AE74" i="11"/>
  <c r="AU74" i="11"/>
  <c r="BO74" i="11"/>
  <c r="K75" i="11"/>
  <c r="AE75" i="11"/>
  <c r="AU75" i="11"/>
  <c r="BO75" i="11"/>
  <c r="K76" i="11"/>
  <c r="AE76" i="11"/>
  <c r="AU76" i="11"/>
  <c r="BO76" i="11"/>
  <c r="K77" i="11"/>
  <c r="AE77" i="11"/>
  <c r="AU77" i="11"/>
  <c r="BO77" i="11"/>
  <c r="AO73" i="11"/>
  <c r="AO75" i="11"/>
  <c r="U76" i="11"/>
  <c r="BE77" i="11"/>
  <c r="Q73" i="11"/>
  <c r="AG73" i="11"/>
  <c r="BA73" i="11"/>
  <c r="Q74" i="11"/>
  <c r="BA74" i="11"/>
  <c r="Q75" i="11"/>
  <c r="AG75" i="11"/>
  <c r="BA75" i="11"/>
  <c r="Q76" i="11"/>
  <c r="AG76" i="11"/>
  <c r="BA76" i="11"/>
  <c r="Q77" i="11"/>
  <c r="AG77" i="11"/>
  <c r="BA77" i="11"/>
  <c r="M73" i="11"/>
  <c r="Y73" i="11"/>
  <c r="AK73" i="11"/>
  <c r="AW73" i="11"/>
  <c r="BI73" i="11"/>
  <c r="M74" i="11"/>
  <c r="Y74" i="11"/>
  <c r="AK74" i="11"/>
  <c r="AW74" i="11"/>
  <c r="BI74" i="11"/>
  <c r="M75" i="11"/>
  <c r="Y75" i="11"/>
  <c r="AK75" i="11"/>
  <c r="AW75" i="11"/>
  <c r="BI75" i="11"/>
  <c r="M76" i="11"/>
  <c r="Y76" i="11"/>
  <c r="AK76" i="11"/>
  <c r="AW76" i="11"/>
  <c r="BI76" i="11"/>
  <c r="M77" i="11"/>
  <c r="Y77" i="11"/>
  <c r="AK77" i="11"/>
  <c r="AW77" i="11"/>
  <c r="BI77" i="11"/>
  <c r="O73" i="11"/>
  <c r="AA73" i="11"/>
  <c r="AM73" i="11"/>
  <c r="AY73" i="11"/>
  <c r="O74" i="11"/>
  <c r="AA74" i="11"/>
  <c r="AM74" i="11"/>
  <c r="AY74" i="11"/>
  <c r="O75" i="11"/>
  <c r="AA75" i="11"/>
  <c r="AM75" i="11"/>
  <c r="AY75" i="11"/>
  <c r="O76" i="11"/>
  <c r="AA76" i="11"/>
  <c r="AM76" i="11"/>
  <c r="AY76" i="11"/>
  <c r="O77" i="11"/>
  <c r="AA77" i="11"/>
  <c r="AM77" i="11"/>
  <c r="AY77" i="11"/>
  <c r="BC271" i="11" l="1"/>
  <c r="BR271" i="11" s="1"/>
  <c r="BQ271" i="11"/>
  <c r="BC270" i="11"/>
  <c r="BR270" i="11" s="1"/>
  <c r="BQ270" i="11"/>
  <c r="BC288" i="11"/>
  <c r="BR288" i="11" s="1"/>
  <c r="BQ288" i="11"/>
  <c r="BA309" i="11"/>
  <c r="BA300" i="11"/>
  <c r="BA301" i="11"/>
  <c r="AY309" i="11"/>
  <c r="AY300" i="11"/>
  <c r="AY301" i="11"/>
  <c r="AW300" i="11"/>
  <c r="AW309" i="11"/>
  <c r="AW301" i="11"/>
  <c r="AU309" i="11"/>
  <c r="AU300" i="11"/>
  <c r="AU301" i="11"/>
  <c r="AS309" i="11"/>
  <c r="AS300" i="11"/>
  <c r="AS301" i="11"/>
  <c r="AQ309" i="11"/>
  <c r="AQ300" i="11"/>
  <c r="AQ301" i="11"/>
  <c r="AO300" i="11"/>
  <c r="AO309" i="11"/>
  <c r="AO301" i="11"/>
  <c r="AK309" i="11"/>
  <c r="AK300" i="11"/>
  <c r="AK301" i="11"/>
  <c r="AI309" i="11"/>
  <c r="AI300" i="11"/>
  <c r="AI301" i="11"/>
  <c r="AG309" i="11"/>
  <c r="AG300" i="11"/>
  <c r="AG301" i="11"/>
  <c r="AE309" i="11"/>
  <c r="AE300" i="11"/>
  <c r="AE301" i="11"/>
  <c r="AC309" i="11"/>
  <c r="AC300" i="11"/>
  <c r="AC301" i="11"/>
  <c r="BR77" i="11"/>
  <c r="BR73" i="11"/>
  <c r="BR75" i="11"/>
  <c r="BR76" i="11"/>
  <c r="BK72" i="11"/>
  <c r="BK71" i="11" s="1"/>
  <c r="BL71" i="11" s="1"/>
  <c r="AK72" i="11"/>
  <c r="G72" i="11"/>
  <c r="AM72" i="11"/>
  <c r="BA72" i="11"/>
  <c r="AG72" i="11"/>
  <c r="U72" i="11"/>
  <c r="Y72" i="11"/>
  <c r="BO72" i="11"/>
  <c r="BO71" i="11" s="1"/>
  <c r="BP71" i="11" s="1"/>
  <c r="AC72" i="11"/>
  <c r="AU72" i="11"/>
  <c r="AA72" i="11"/>
  <c r="M72" i="11"/>
  <c r="Q72" i="11"/>
  <c r="BE72" i="11"/>
  <c r="AE72" i="11"/>
  <c r="BM72" i="11"/>
  <c r="BM71" i="11" s="1"/>
  <c r="BN71" i="11" s="1"/>
  <c r="BC72" i="11"/>
  <c r="O72" i="11"/>
  <c r="W72" i="11"/>
  <c r="AO72" i="11"/>
  <c r="K72" i="11"/>
  <c r="AS72" i="11"/>
  <c r="S72" i="11"/>
  <c r="BI72" i="11"/>
  <c r="BG72" i="11"/>
  <c r="BG71" i="11" s="1"/>
  <c r="BH71" i="11" s="1"/>
  <c r="AY72" i="11"/>
  <c r="AW72" i="11"/>
  <c r="I72" i="11"/>
  <c r="I71" i="11" s="1"/>
  <c r="AQ72" i="11"/>
  <c r="AI72" i="11"/>
  <c r="BC300" i="11" l="1"/>
  <c r="BR300" i="11" s="1"/>
  <c r="BQ300" i="11"/>
  <c r="G71" i="11"/>
  <c r="BR72" i="11"/>
  <c r="Y37" i="11"/>
  <c r="AK38" i="11"/>
  <c r="BQ38" i="11"/>
  <c r="BK55" i="11"/>
  <c r="BG54" i="11"/>
  <c r="M19" i="11"/>
  <c r="BQ18" i="11"/>
  <c r="BQ26" i="11"/>
  <c r="BQ28" i="11"/>
  <c r="BQ34" i="11"/>
  <c r="BQ36" i="11"/>
  <c r="BO36" i="11"/>
  <c r="BK35" i="11"/>
  <c r="BK34" i="11"/>
  <c r="BO33" i="11"/>
  <c r="BK32" i="11"/>
  <c r="BK31" i="11"/>
  <c r="BQ13" i="11"/>
  <c r="BQ14" i="11"/>
  <c r="BQ15" i="11"/>
  <c r="BQ16" i="11"/>
  <c r="BQ17" i="11"/>
  <c r="AY32" i="11" l="1"/>
  <c r="AY35" i="11"/>
  <c r="AY31" i="11"/>
  <c r="AY33" i="11"/>
  <c r="BQ301" i="11"/>
  <c r="BC301" i="11"/>
  <c r="BR301" i="11" s="1"/>
  <c r="BQ309" i="11"/>
  <c r="BC309" i="11"/>
  <c r="BR309" i="11" s="1"/>
  <c r="AY37" i="11"/>
  <c r="W37" i="11"/>
  <c r="BK38" i="11"/>
  <c r="AM38" i="11"/>
  <c r="AU37" i="11"/>
  <c r="BI54" i="11"/>
  <c r="AA38" i="11"/>
  <c r="AA37" i="11"/>
  <c r="BI38" i="11"/>
  <c r="Y38" i="11"/>
  <c r="BK37" i="11"/>
  <c r="AM37" i="11"/>
  <c r="O37" i="11"/>
  <c r="AY38" i="11"/>
  <c r="O38" i="11"/>
  <c r="BI37" i="11"/>
  <c r="AK37" i="11"/>
  <c r="M37" i="11"/>
  <c r="AW38" i="11"/>
  <c r="M38" i="11"/>
  <c r="BG37" i="11"/>
  <c r="AI37" i="11"/>
  <c r="K37" i="11"/>
  <c r="AW37" i="11"/>
  <c r="BG38" i="11"/>
  <c r="AU38" i="11"/>
  <c r="AI38" i="11"/>
  <c r="W38" i="11"/>
  <c r="K38" i="11"/>
  <c r="BE37" i="11"/>
  <c r="AS37" i="11"/>
  <c r="AG37" i="11"/>
  <c r="U37" i="11"/>
  <c r="I37" i="11"/>
  <c r="BE38" i="11"/>
  <c r="AS38" i="11"/>
  <c r="AG38" i="11"/>
  <c r="U38" i="11"/>
  <c r="I38" i="11"/>
  <c r="BO37" i="11"/>
  <c r="AQ37" i="11"/>
  <c r="S37" i="11"/>
  <c r="G37" i="11"/>
  <c r="BO38" i="11"/>
  <c r="BC38" i="11"/>
  <c r="AQ38" i="11"/>
  <c r="S38" i="11"/>
  <c r="G38" i="11"/>
  <c r="BM37" i="11"/>
  <c r="AO37" i="11"/>
  <c r="AC37" i="11"/>
  <c r="Q37" i="11"/>
  <c r="BM38" i="11"/>
  <c r="BA38" i="11"/>
  <c r="AO38" i="11"/>
  <c r="AC38" i="11"/>
  <c r="Q38" i="11"/>
  <c r="Q55" i="11"/>
  <c r="AG55" i="11"/>
  <c r="BA55" i="11"/>
  <c r="S55" i="11"/>
  <c r="AI55" i="11"/>
  <c r="BC55" i="11"/>
  <c r="M54" i="11"/>
  <c r="U55" i="11"/>
  <c r="AO55" i="11"/>
  <c r="BE55" i="11"/>
  <c r="Y54" i="11"/>
  <c r="G55" i="11"/>
  <c r="W55" i="11"/>
  <c r="AQ55" i="11"/>
  <c r="BG55" i="11"/>
  <c r="AK54" i="11"/>
  <c r="I55" i="11"/>
  <c r="AC55" i="11"/>
  <c r="AS55" i="11"/>
  <c r="BM55" i="11"/>
  <c r="AW54" i="11"/>
  <c r="K55" i="11"/>
  <c r="AE55" i="11"/>
  <c r="AU55" i="11"/>
  <c r="BO55" i="11"/>
  <c r="Q54" i="11"/>
  <c r="AC54" i="11"/>
  <c r="AO54" i="11"/>
  <c r="BA54" i="11"/>
  <c r="BM54" i="11"/>
  <c r="O54" i="11"/>
  <c r="AM54" i="11"/>
  <c r="BK54" i="11"/>
  <c r="G54" i="11"/>
  <c r="S54" i="11"/>
  <c r="AE54" i="11"/>
  <c r="AQ54" i="11"/>
  <c r="BC54" i="11"/>
  <c r="BO54" i="11"/>
  <c r="I54" i="11"/>
  <c r="U54" i="11"/>
  <c r="AG54" i="11"/>
  <c r="AS54" i="11"/>
  <c r="BE54" i="11"/>
  <c r="M55" i="11"/>
  <c r="Y55" i="11"/>
  <c r="AK55" i="11"/>
  <c r="AW55" i="11"/>
  <c r="BI55" i="11"/>
  <c r="AA54" i="11"/>
  <c r="AY54" i="11"/>
  <c r="K54" i="11"/>
  <c r="W54" i="11"/>
  <c r="AI54" i="11"/>
  <c r="AU54" i="11"/>
  <c r="O55" i="11"/>
  <c r="AA55" i="11"/>
  <c r="AM55" i="11"/>
  <c r="AY55" i="11"/>
  <c r="I34" i="11"/>
  <c r="U34" i="11"/>
  <c r="Y34" i="11"/>
  <c r="BA34" i="11"/>
  <c r="U36" i="11"/>
  <c r="G34" i="11"/>
  <c r="AI34" i="11"/>
  <c r="AO34" i="11"/>
  <c r="BC34" i="11"/>
  <c r="U33" i="11"/>
  <c r="K34" i="11"/>
  <c r="AW34" i="11"/>
  <c r="AG35" i="11"/>
  <c r="AS33" i="11"/>
  <c r="AC34" i="11"/>
  <c r="BM34" i="11"/>
  <c r="I36" i="11"/>
  <c r="AC31" i="11"/>
  <c r="AW35" i="11"/>
  <c r="BE36" i="11"/>
  <c r="AQ31" i="11"/>
  <c r="BE35" i="11"/>
  <c r="BE31" i="11"/>
  <c r="M35" i="11"/>
  <c r="BE33" i="11"/>
  <c r="M34" i="11"/>
  <c r="AK34" i="11"/>
  <c r="BE34" i="11"/>
  <c r="U35" i="11"/>
  <c r="M31" i="11"/>
  <c r="W34" i="11"/>
  <c r="AQ34" i="11"/>
  <c r="BO34" i="11"/>
  <c r="AK35" i="11"/>
  <c r="BK19" i="11"/>
  <c r="AM19" i="11"/>
  <c r="O19" i="11"/>
  <c r="BG19" i="11"/>
  <c r="W19" i="11"/>
  <c r="BE19" i="11"/>
  <c r="AS19" i="11"/>
  <c r="AG19" i="11"/>
  <c r="U19" i="11"/>
  <c r="I19" i="11"/>
  <c r="AU19" i="11"/>
  <c r="AI19" i="11"/>
  <c r="K19" i="11"/>
  <c r="AY19" i="11"/>
  <c r="AA19" i="11"/>
  <c r="BO19" i="11"/>
  <c r="BC19" i="11"/>
  <c r="AQ19" i="11"/>
  <c r="AE19" i="11"/>
  <c r="S19" i="11"/>
  <c r="G19" i="11"/>
  <c r="BM19" i="11"/>
  <c r="BA19" i="11"/>
  <c r="AO19" i="11"/>
  <c r="AC19" i="11"/>
  <c r="Q19" i="11"/>
  <c r="BI19" i="11"/>
  <c r="AW19" i="11"/>
  <c r="AK19" i="11"/>
  <c r="Y19" i="11"/>
  <c r="Q31" i="11"/>
  <c r="AS31" i="11"/>
  <c r="BG31" i="11"/>
  <c r="I32" i="11"/>
  <c r="Y32" i="11"/>
  <c r="AS32" i="11"/>
  <c r="BI32" i="11"/>
  <c r="AG33" i="11"/>
  <c r="Q35" i="11"/>
  <c r="AI35" i="11"/>
  <c r="AG31" i="11"/>
  <c r="K32" i="11"/>
  <c r="W35" i="11"/>
  <c r="AO35" i="11"/>
  <c r="BG35" i="11"/>
  <c r="BG32" i="11"/>
  <c r="G31" i="11"/>
  <c r="U31" i="11"/>
  <c r="AI31" i="11"/>
  <c r="AW31" i="11"/>
  <c r="BM31" i="11"/>
  <c r="M32" i="11"/>
  <c r="AG32" i="11"/>
  <c r="AW32" i="11"/>
  <c r="I31" i="11"/>
  <c r="W31" i="11"/>
  <c r="AK31" i="11"/>
  <c r="BO31" i="11"/>
  <c r="Q32" i="11"/>
  <c r="AI32" i="11"/>
  <c r="Q34" i="11"/>
  <c r="AS34" i="11"/>
  <c r="BG34" i="11"/>
  <c r="I35" i="11"/>
  <c r="Y35" i="11"/>
  <c r="AS35" i="11"/>
  <c r="BI35" i="11"/>
  <c r="AG36" i="11"/>
  <c r="W32" i="11"/>
  <c r="AO32" i="11"/>
  <c r="S31" i="11"/>
  <c r="AU31" i="11"/>
  <c r="BI31" i="11"/>
  <c r="AC32" i="11"/>
  <c r="AU32" i="11"/>
  <c r="BM32" i="11"/>
  <c r="K31" i="11"/>
  <c r="Y31" i="11"/>
  <c r="AO31" i="11"/>
  <c r="U32" i="11"/>
  <c r="AK32" i="11"/>
  <c r="BE32" i="11"/>
  <c r="I33" i="11"/>
  <c r="S34" i="11"/>
  <c r="AG34" i="11"/>
  <c r="AU34" i="11"/>
  <c r="BI34" i="11"/>
  <c r="K35" i="11"/>
  <c r="AC35" i="11"/>
  <c r="AU35" i="11"/>
  <c r="BM35" i="11"/>
  <c r="AS36" i="11"/>
  <c r="O31" i="11"/>
  <c r="AA31" i="11"/>
  <c r="AM31" i="11"/>
  <c r="G32" i="11"/>
  <c r="S32" i="11"/>
  <c r="AQ32" i="11"/>
  <c r="BO32" i="11"/>
  <c r="K33" i="11"/>
  <c r="W33" i="11"/>
  <c r="AI33" i="11"/>
  <c r="AU33" i="11"/>
  <c r="BG33" i="11"/>
  <c r="O34" i="11"/>
  <c r="AA34" i="11"/>
  <c r="AM34" i="11"/>
  <c r="AY34" i="11"/>
  <c r="G35" i="11"/>
  <c r="S35" i="11"/>
  <c r="AQ35" i="11"/>
  <c r="BO35" i="11"/>
  <c r="K36" i="11"/>
  <c r="W36" i="11"/>
  <c r="AI36" i="11"/>
  <c r="AU36" i="11"/>
  <c r="BG36" i="11"/>
  <c r="M33" i="11"/>
  <c r="Y33" i="11"/>
  <c r="AK33" i="11"/>
  <c r="AW33" i="11"/>
  <c r="BI33" i="11"/>
  <c r="M36" i="11"/>
  <c r="Y36" i="11"/>
  <c r="AK36" i="11"/>
  <c r="AW36" i="11"/>
  <c r="BI36" i="11"/>
  <c r="O33" i="11"/>
  <c r="AA33" i="11"/>
  <c r="AM33" i="11"/>
  <c r="BK33" i="11"/>
  <c r="O36" i="11"/>
  <c r="AA36" i="11"/>
  <c r="AM36" i="11"/>
  <c r="AY36" i="11"/>
  <c r="BK36" i="11"/>
  <c r="Q33" i="11"/>
  <c r="AC33" i="11"/>
  <c r="AO33" i="11"/>
  <c r="BM33" i="11"/>
  <c r="Q36" i="11"/>
  <c r="AC36" i="11"/>
  <c r="AO36" i="11"/>
  <c r="BA36" i="11"/>
  <c r="BM36" i="11"/>
  <c r="O32" i="11"/>
  <c r="AA32" i="11"/>
  <c r="AM32" i="11"/>
  <c r="G33" i="11"/>
  <c r="S33" i="11"/>
  <c r="AQ33" i="11"/>
  <c r="O35" i="11"/>
  <c r="AA35" i="11"/>
  <c r="AM35" i="11"/>
  <c r="G36" i="11"/>
  <c r="S36" i="11"/>
  <c r="AQ36" i="11"/>
  <c r="BC36" i="11"/>
  <c r="H6" i="7"/>
  <c r="D507" i="11"/>
  <c r="D474" i="11"/>
  <c r="BS474" i="11" s="1"/>
  <c r="D464" i="11"/>
  <c r="BS464" i="11" s="1"/>
  <c r="D442" i="11"/>
  <c r="BS442" i="11" s="1"/>
  <c r="D437" i="11"/>
  <c r="BS437" i="11" s="1"/>
  <c r="D426" i="11"/>
  <c r="BS426" i="11" s="1"/>
  <c r="D395" i="11"/>
  <c r="BS395" i="11" s="1"/>
  <c r="D367" i="11"/>
  <c r="BS367" i="11" s="1"/>
  <c r="D347" i="11"/>
  <c r="BS347" i="11" s="1"/>
  <c r="D317" i="11"/>
  <c r="BS317" i="11" s="1"/>
  <c r="AC269" i="11"/>
  <c r="J273" i="7"/>
  <c r="BS267" i="11" s="1"/>
  <c r="I273" i="7"/>
  <c r="H273" i="7"/>
  <c r="H272" i="7" s="1"/>
  <c r="AE93" i="11"/>
  <c r="AE90" i="11"/>
  <c r="AE89" i="11"/>
  <c r="AE88" i="11"/>
  <c r="AE87" i="11"/>
  <c r="AE86" i="11"/>
  <c r="AE85" i="11"/>
  <c r="AE84" i="11"/>
  <c r="AE83" i="11"/>
  <c r="J15" i="7"/>
  <c r="BS507" i="11" l="1"/>
  <c r="J272" i="7"/>
  <c r="BA32" i="11"/>
  <c r="BA37" i="11"/>
  <c r="BA35" i="11"/>
  <c r="BA31" i="11"/>
  <c r="BQ29" i="11"/>
  <c r="BQ27" i="11"/>
  <c r="BA33" i="11"/>
  <c r="C32" i="21"/>
  <c r="BR54" i="11"/>
  <c r="BR19" i="11"/>
  <c r="BR34" i="11"/>
  <c r="BR38" i="11"/>
  <c r="BR36" i="11"/>
  <c r="BR55" i="11"/>
  <c r="H2" i="7"/>
  <c r="D9" i="11"/>
  <c r="BS9" i="11" s="1"/>
  <c r="J17" i="7"/>
  <c r="D12" i="11"/>
  <c r="BS12" i="11" s="1"/>
  <c r="D387" i="11"/>
  <c r="BS387" i="11" s="1"/>
  <c r="D266" i="11"/>
  <c r="BS266" i="11" s="1"/>
  <c r="D453" i="11"/>
  <c r="BS453" i="11" s="1"/>
  <c r="D356" i="11"/>
  <c r="BS356" i="11" s="1"/>
  <c r="D407" i="11"/>
  <c r="BS407" i="11" s="1"/>
  <c r="D100" i="11"/>
  <c r="BS100" i="11" s="1"/>
  <c r="D487" i="11"/>
  <c r="BS487" i="11" s="1"/>
  <c r="D114" i="11"/>
  <c r="BS114" i="11" s="1"/>
  <c r="D152" i="11"/>
  <c r="BS152" i="11" s="1"/>
  <c r="D243" i="11"/>
  <c r="BS243" i="11" s="1"/>
  <c r="D327" i="11"/>
  <c r="BS327" i="11" s="1"/>
  <c r="D414" i="11"/>
  <c r="BS414" i="11" s="1"/>
  <c r="D376" i="11"/>
  <c r="BS376" i="11" s="1"/>
  <c r="AG318" i="11"/>
  <c r="BG508" i="11"/>
  <c r="BG507" i="11" s="1"/>
  <c r="BH507" i="11" s="1"/>
  <c r="BI508" i="11"/>
  <c r="BI507" i="11" s="1"/>
  <c r="BJ507" i="11" s="1"/>
  <c r="AW508" i="11"/>
  <c r="AW507" i="11" s="1"/>
  <c r="AX507" i="11" s="1"/>
  <c r="M508" i="11"/>
  <c r="M507" i="11" s="1"/>
  <c r="N507" i="11" s="1"/>
  <c r="AK508" i="11"/>
  <c r="AK507" i="11" s="1"/>
  <c r="AL507" i="11" s="1"/>
  <c r="Y508" i="11"/>
  <c r="Y507" i="11" s="1"/>
  <c r="Z507" i="11" s="1"/>
  <c r="Q508" i="11"/>
  <c r="Q507" i="11" s="1"/>
  <c r="R507" i="11" s="1"/>
  <c r="AC508" i="11"/>
  <c r="AC507" i="11" s="1"/>
  <c r="AD507" i="11" s="1"/>
  <c r="AO508" i="11"/>
  <c r="AO507" i="11" s="1"/>
  <c r="AP507" i="11" s="1"/>
  <c r="BA508" i="11"/>
  <c r="BA507" i="11" s="1"/>
  <c r="BB507" i="11" s="1"/>
  <c r="BM508" i="11"/>
  <c r="BM507" i="11" s="1"/>
  <c r="BN507" i="11" s="1"/>
  <c r="G508" i="11"/>
  <c r="S508" i="11"/>
  <c r="S507" i="11" s="1"/>
  <c r="T507" i="11" s="1"/>
  <c r="AE508" i="11"/>
  <c r="AE507" i="11" s="1"/>
  <c r="AF507" i="11" s="1"/>
  <c r="AQ508" i="11"/>
  <c r="AQ507" i="11" s="1"/>
  <c r="AR507" i="11" s="1"/>
  <c r="BC508" i="11"/>
  <c r="BC507" i="11" s="1"/>
  <c r="BD507" i="11" s="1"/>
  <c r="BO508" i="11"/>
  <c r="BO507" i="11" s="1"/>
  <c r="BP507" i="11" s="1"/>
  <c r="O508" i="11"/>
  <c r="O507" i="11" s="1"/>
  <c r="P507" i="11" s="1"/>
  <c r="AA508" i="11"/>
  <c r="AA507" i="11" s="1"/>
  <c r="AB507" i="11" s="1"/>
  <c r="AM508" i="11"/>
  <c r="AM507" i="11" s="1"/>
  <c r="AN507" i="11" s="1"/>
  <c r="AY508" i="11"/>
  <c r="AY507" i="11" s="1"/>
  <c r="AZ507" i="11" s="1"/>
  <c r="BK508" i="11"/>
  <c r="BK507" i="11" s="1"/>
  <c r="BL507" i="11" s="1"/>
  <c r="I508" i="11"/>
  <c r="I507" i="11" s="1"/>
  <c r="U508" i="11"/>
  <c r="U507" i="11" s="1"/>
  <c r="V507" i="11" s="1"/>
  <c r="AG508" i="11"/>
  <c r="AG507" i="11" s="1"/>
  <c r="AH507" i="11" s="1"/>
  <c r="AS508" i="11"/>
  <c r="AS507" i="11" s="1"/>
  <c r="AT507" i="11" s="1"/>
  <c r="BE508" i="11"/>
  <c r="BE507" i="11" s="1"/>
  <c r="BF507" i="11" s="1"/>
  <c r="K508" i="11"/>
  <c r="K507" i="11" s="1"/>
  <c r="L507" i="11" s="1"/>
  <c r="W508" i="11"/>
  <c r="W507" i="11" s="1"/>
  <c r="X507" i="11" s="1"/>
  <c r="AI508" i="11"/>
  <c r="AI507" i="11" s="1"/>
  <c r="AJ507" i="11" s="1"/>
  <c r="AU508" i="11"/>
  <c r="AU507" i="11" s="1"/>
  <c r="AV507" i="11" s="1"/>
  <c r="BG488" i="11"/>
  <c r="AW488" i="11"/>
  <c r="AC488" i="11"/>
  <c r="AY488" i="11"/>
  <c r="BC488" i="11"/>
  <c r="AG488" i="11"/>
  <c r="BI488" i="11"/>
  <c r="AM488" i="11"/>
  <c r="AO488" i="11"/>
  <c r="BK488" i="11"/>
  <c r="BO488" i="11"/>
  <c r="AS488" i="11"/>
  <c r="Y488" i="11"/>
  <c r="BM488" i="11"/>
  <c r="S488" i="11"/>
  <c r="M488" i="11"/>
  <c r="BA488" i="11"/>
  <c r="G488" i="11"/>
  <c r="BE488" i="11"/>
  <c r="K488" i="11"/>
  <c r="AK488" i="11"/>
  <c r="O488" i="11"/>
  <c r="AE488" i="11"/>
  <c r="I488" i="11"/>
  <c r="AI488" i="11"/>
  <c r="Q488" i="11"/>
  <c r="AA488" i="11"/>
  <c r="AQ488" i="11"/>
  <c r="U488" i="11"/>
  <c r="AU488" i="11"/>
  <c r="W488" i="11"/>
  <c r="BG490" i="11"/>
  <c r="M490" i="11"/>
  <c r="BA490" i="11"/>
  <c r="BK490" i="11"/>
  <c r="BC490" i="11"/>
  <c r="BE490" i="11"/>
  <c r="AY490" i="11"/>
  <c r="AI490" i="11"/>
  <c r="Q490" i="11"/>
  <c r="S490" i="11"/>
  <c r="U490" i="11"/>
  <c r="O490" i="11"/>
  <c r="BI490" i="11"/>
  <c r="BM490" i="11"/>
  <c r="BO490" i="11"/>
  <c r="AU490" i="11"/>
  <c r="AW490" i="11"/>
  <c r="G490" i="11"/>
  <c r="I490" i="11"/>
  <c r="AK490" i="11"/>
  <c r="AC490" i="11"/>
  <c r="AE490" i="11"/>
  <c r="AG490" i="11"/>
  <c r="AA490" i="11"/>
  <c r="K490" i="11"/>
  <c r="AO490" i="11"/>
  <c r="AQ490" i="11"/>
  <c r="AS490" i="11"/>
  <c r="AM490" i="11"/>
  <c r="W490" i="11"/>
  <c r="Y490" i="11"/>
  <c r="BG491" i="11"/>
  <c r="M491" i="11"/>
  <c r="BK491" i="11"/>
  <c r="BM491" i="11"/>
  <c r="BC491" i="11"/>
  <c r="AA491" i="11"/>
  <c r="AY491" i="11"/>
  <c r="BO491" i="11"/>
  <c r="I491" i="11"/>
  <c r="O491" i="11"/>
  <c r="AC491" i="11"/>
  <c r="AW491" i="11"/>
  <c r="AK491" i="11"/>
  <c r="Q491" i="11"/>
  <c r="G491" i="11"/>
  <c r="U491" i="11"/>
  <c r="K491" i="11"/>
  <c r="Y491" i="11"/>
  <c r="S491" i="11"/>
  <c r="AG491" i="11"/>
  <c r="BI491" i="11"/>
  <c r="AO491" i="11"/>
  <c r="AE491" i="11"/>
  <c r="AS491" i="11"/>
  <c r="AI491" i="11"/>
  <c r="AM491" i="11"/>
  <c r="BA491" i="11"/>
  <c r="AQ491" i="11"/>
  <c r="BE491" i="11"/>
  <c r="AU491" i="11"/>
  <c r="W491" i="11"/>
  <c r="BG489" i="11"/>
  <c r="AK489" i="11"/>
  <c r="M489" i="11"/>
  <c r="AO489" i="11"/>
  <c r="BC489" i="11"/>
  <c r="AS489" i="11"/>
  <c r="K489" i="11"/>
  <c r="Y489" i="11"/>
  <c r="AA489" i="11"/>
  <c r="AU489" i="11"/>
  <c r="BA489" i="11"/>
  <c r="BO489" i="11"/>
  <c r="BE489" i="11"/>
  <c r="W489" i="11"/>
  <c r="AW489" i="11"/>
  <c r="BM489" i="11"/>
  <c r="O489" i="11"/>
  <c r="G489" i="11"/>
  <c r="AY489" i="11"/>
  <c r="AI489" i="11"/>
  <c r="BI489" i="11"/>
  <c r="Q489" i="11"/>
  <c r="AM489" i="11"/>
  <c r="AE489" i="11"/>
  <c r="U489" i="11"/>
  <c r="AC489" i="11"/>
  <c r="BK489" i="11"/>
  <c r="AQ489" i="11"/>
  <c r="AG489" i="11"/>
  <c r="S489" i="11"/>
  <c r="I489" i="11"/>
  <c r="BK475" i="11"/>
  <c r="AI475" i="11"/>
  <c r="AE475" i="11"/>
  <c r="AC475" i="11"/>
  <c r="S475" i="11"/>
  <c r="AW475" i="11"/>
  <c r="O475" i="11"/>
  <c r="K475" i="11"/>
  <c r="G475" i="11"/>
  <c r="AA475" i="11"/>
  <c r="BI475" i="11"/>
  <c r="BI474" i="11" s="1"/>
  <c r="BJ474" i="11" s="1"/>
  <c r="AM475" i="11"/>
  <c r="BO475" i="11"/>
  <c r="BO474" i="11" s="1"/>
  <c r="BP474" i="11" s="1"/>
  <c r="BM475" i="11"/>
  <c r="BM474" i="11" s="1"/>
  <c r="BN474" i="11" s="1"/>
  <c r="AY475" i="11"/>
  <c r="U475" i="11"/>
  <c r="Y475" i="11"/>
  <c r="W475" i="11"/>
  <c r="Q475" i="11"/>
  <c r="AK475" i="11"/>
  <c r="BG475" i="11"/>
  <c r="BC475" i="11"/>
  <c r="BA475" i="11"/>
  <c r="I475" i="11"/>
  <c r="I474" i="11" s="1"/>
  <c r="AS475" i="11"/>
  <c r="AU475" i="11"/>
  <c r="AQ475" i="11"/>
  <c r="AO475" i="11"/>
  <c r="AG475" i="11"/>
  <c r="BE475" i="11"/>
  <c r="M475" i="11"/>
  <c r="AK465" i="11"/>
  <c r="AY465" i="11"/>
  <c r="AA465" i="11"/>
  <c r="K465" i="11"/>
  <c r="BO465" i="11"/>
  <c r="BO464" i="11" s="1"/>
  <c r="BP464" i="11" s="1"/>
  <c r="BM465" i="11"/>
  <c r="AM465" i="11"/>
  <c r="BE465" i="11"/>
  <c r="BC465" i="11"/>
  <c r="BA465" i="11"/>
  <c r="M465" i="11"/>
  <c r="Y465" i="11"/>
  <c r="BG465" i="11"/>
  <c r="AS465" i="11"/>
  <c r="AQ465" i="11"/>
  <c r="AO465" i="11"/>
  <c r="AW465" i="11"/>
  <c r="BI465" i="11"/>
  <c r="AU465" i="11"/>
  <c r="AG465" i="11"/>
  <c r="AE465" i="11"/>
  <c r="AC465" i="11"/>
  <c r="AI465" i="11"/>
  <c r="U465" i="11"/>
  <c r="S465" i="11"/>
  <c r="Q465" i="11"/>
  <c r="BK465" i="11"/>
  <c r="BK464" i="11" s="1"/>
  <c r="BL464" i="11" s="1"/>
  <c r="O465" i="11"/>
  <c r="W465" i="11"/>
  <c r="I465" i="11"/>
  <c r="I464" i="11" s="1"/>
  <c r="G465" i="11"/>
  <c r="BG460" i="11"/>
  <c r="AK460" i="11"/>
  <c r="BA460" i="11"/>
  <c r="AE460" i="11"/>
  <c r="U460" i="11"/>
  <c r="AW460" i="11"/>
  <c r="O460" i="11"/>
  <c r="BM460" i="11"/>
  <c r="AQ460" i="11"/>
  <c r="AG460" i="11"/>
  <c r="AA460" i="11"/>
  <c r="BC460" i="11"/>
  <c r="AS460" i="11"/>
  <c r="K460" i="11"/>
  <c r="AM460" i="11"/>
  <c r="Q460" i="11"/>
  <c r="BO460" i="11"/>
  <c r="BE460" i="11"/>
  <c r="W460" i="11"/>
  <c r="BI460" i="11"/>
  <c r="Y460" i="11"/>
  <c r="AY460" i="11"/>
  <c r="AC460" i="11"/>
  <c r="G460" i="11"/>
  <c r="AI460" i="11"/>
  <c r="M460" i="11"/>
  <c r="BK460" i="11"/>
  <c r="AO460" i="11"/>
  <c r="S460" i="11"/>
  <c r="I460" i="11"/>
  <c r="AU460" i="11"/>
  <c r="BG457" i="11"/>
  <c r="AK457" i="11"/>
  <c r="Q457" i="11"/>
  <c r="AE457" i="11"/>
  <c r="BE457" i="11"/>
  <c r="AC457" i="11"/>
  <c r="AQ457" i="11"/>
  <c r="AA457" i="11"/>
  <c r="M457" i="11"/>
  <c r="Y457" i="11"/>
  <c r="O457" i="11"/>
  <c r="BK457" i="11"/>
  <c r="AO457" i="11"/>
  <c r="BC457" i="11"/>
  <c r="I457" i="11"/>
  <c r="K457" i="11"/>
  <c r="BI457" i="11"/>
  <c r="BA457" i="11"/>
  <c r="AY457" i="11"/>
  <c r="BO457" i="11"/>
  <c r="U457" i="11"/>
  <c r="W457" i="11"/>
  <c r="BM457" i="11"/>
  <c r="G457" i="11"/>
  <c r="AM457" i="11"/>
  <c r="AG457" i="11"/>
  <c r="AI457" i="11"/>
  <c r="AW457" i="11"/>
  <c r="S457" i="11"/>
  <c r="AS457" i="11"/>
  <c r="AU457" i="11"/>
  <c r="BG455" i="11"/>
  <c r="AW455" i="11"/>
  <c r="Y455" i="11"/>
  <c r="BI455" i="11"/>
  <c r="AA455" i="11"/>
  <c r="BM455" i="11"/>
  <c r="AE455" i="11"/>
  <c r="AG455" i="11"/>
  <c r="K455" i="11"/>
  <c r="M455" i="11"/>
  <c r="AQ455" i="11"/>
  <c r="AS455" i="11"/>
  <c r="W455" i="11"/>
  <c r="AK455" i="11"/>
  <c r="Q455" i="11"/>
  <c r="BC455" i="11"/>
  <c r="BE455" i="11"/>
  <c r="AI455" i="11"/>
  <c r="AC455" i="11"/>
  <c r="BO455" i="11"/>
  <c r="AU455" i="11"/>
  <c r="O455" i="11"/>
  <c r="AO455" i="11"/>
  <c r="G455" i="11"/>
  <c r="I455" i="11"/>
  <c r="AM455" i="11"/>
  <c r="AY455" i="11"/>
  <c r="BA455" i="11"/>
  <c r="S455" i="11"/>
  <c r="U455" i="11"/>
  <c r="BK455" i="11"/>
  <c r="BG458" i="11"/>
  <c r="AW458" i="11"/>
  <c r="Y458" i="11"/>
  <c r="AY458" i="11"/>
  <c r="AC458" i="11"/>
  <c r="AE458" i="11"/>
  <c r="K458" i="11"/>
  <c r="BK458" i="11"/>
  <c r="AO458" i="11"/>
  <c r="AQ458" i="11"/>
  <c r="I458" i="11"/>
  <c r="W458" i="11"/>
  <c r="AK458" i="11"/>
  <c r="BA458" i="11"/>
  <c r="BC458" i="11"/>
  <c r="U458" i="11"/>
  <c r="AI458" i="11"/>
  <c r="BI458" i="11"/>
  <c r="O458" i="11"/>
  <c r="BM458" i="11"/>
  <c r="BO458" i="11"/>
  <c r="AG458" i="11"/>
  <c r="AU458" i="11"/>
  <c r="M458" i="11"/>
  <c r="AA458" i="11"/>
  <c r="G458" i="11"/>
  <c r="AS458" i="11"/>
  <c r="AM458" i="11"/>
  <c r="Q458" i="11"/>
  <c r="S458" i="11"/>
  <c r="BE458" i="11"/>
  <c r="BG456" i="11"/>
  <c r="BI456" i="11"/>
  <c r="M456" i="11"/>
  <c r="O456" i="11"/>
  <c r="AE456" i="11"/>
  <c r="AS456" i="11"/>
  <c r="AM456" i="11"/>
  <c r="AI456" i="11"/>
  <c r="AK456" i="11"/>
  <c r="AW456" i="11"/>
  <c r="AA456" i="11"/>
  <c r="BK456" i="11"/>
  <c r="Q456" i="11"/>
  <c r="AQ456" i="11"/>
  <c r="BE456" i="11"/>
  <c r="AU456" i="11"/>
  <c r="AC456" i="11"/>
  <c r="AY456" i="11"/>
  <c r="BC456" i="11"/>
  <c r="Y456" i="11"/>
  <c r="AO456" i="11"/>
  <c r="BO456" i="11"/>
  <c r="I456" i="11"/>
  <c r="BA456" i="11"/>
  <c r="G456" i="11"/>
  <c r="U456" i="11"/>
  <c r="K456" i="11"/>
  <c r="BM456" i="11"/>
  <c r="S456" i="11"/>
  <c r="AG456" i="11"/>
  <c r="W456" i="11"/>
  <c r="BG454" i="11"/>
  <c r="Y454" i="11"/>
  <c r="O454" i="11"/>
  <c r="BA454" i="11"/>
  <c r="AE454" i="11"/>
  <c r="U454" i="11"/>
  <c r="AK454" i="11"/>
  <c r="AM454" i="11"/>
  <c r="BM454" i="11"/>
  <c r="AQ454" i="11"/>
  <c r="AG454" i="11"/>
  <c r="BI454" i="11"/>
  <c r="AY454" i="11"/>
  <c r="BC454" i="11"/>
  <c r="AS454" i="11"/>
  <c r="K454" i="11"/>
  <c r="BK454" i="11"/>
  <c r="Q454" i="11"/>
  <c r="BO454" i="11"/>
  <c r="BE454" i="11"/>
  <c r="W454" i="11"/>
  <c r="AW454" i="11"/>
  <c r="AC454" i="11"/>
  <c r="G454" i="11"/>
  <c r="AI454" i="11"/>
  <c r="M454" i="11"/>
  <c r="AA454" i="11"/>
  <c r="AO454" i="11"/>
  <c r="S454" i="11"/>
  <c r="I454" i="11"/>
  <c r="AU454" i="11"/>
  <c r="BG448" i="11"/>
  <c r="M448" i="11"/>
  <c r="M447" i="11" s="1"/>
  <c r="AY448" i="11"/>
  <c r="Q448" i="11"/>
  <c r="AQ448" i="11"/>
  <c r="AS448" i="11"/>
  <c r="K448" i="11"/>
  <c r="K447" i="11" s="1"/>
  <c r="Y448" i="11"/>
  <c r="BK448" i="11"/>
  <c r="AC448" i="11"/>
  <c r="BC448" i="11"/>
  <c r="BE448" i="11"/>
  <c r="W448" i="11"/>
  <c r="AK448" i="11"/>
  <c r="AO448" i="11"/>
  <c r="BO448" i="11"/>
  <c r="BO447" i="11" s="1"/>
  <c r="BP447" i="11" s="1"/>
  <c r="AI448" i="11"/>
  <c r="AW448" i="11"/>
  <c r="O448" i="11"/>
  <c r="BA448" i="11"/>
  <c r="G448" i="11"/>
  <c r="G447" i="11" s="1"/>
  <c r="I448" i="11"/>
  <c r="I447" i="11" s="1"/>
  <c r="AU448" i="11"/>
  <c r="AM448" i="11"/>
  <c r="AE448" i="11"/>
  <c r="AG448" i="11"/>
  <c r="BI448" i="11"/>
  <c r="BI447" i="11" s="1"/>
  <c r="BJ447" i="11" s="1"/>
  <c r="AA448" i="11"/>
  <c r="BM448" i="11"/>
  <c r="BM447" i="11" s="1"/>
  <c r="BN447" i="11" s="1"/>
  <c r="S448" i="11"/>
  <c r="U448" i="11"/>
  <c r="BG438" i="11"/>
  <c r="BG437" i="11" s="1"/>
  <c r="BH437" i="11" s="1"/>
  <c r="AW438" i="11"/>
  <c r="AW437" i="11" s="1"/>
  <c r="AX437" i="11" s="1"/>
  <c r="BC438" i="11"/>
  <c r="BC437" i="11" s="1"/>
  <c r="BD437" i="11" s="1"/>
  <c r="AC438" i="11"/>
  <c r="AC437" i="11" s="1"/>
  <c r="AD437" i="11" s="1"/>
  <c r="U438" i="11"/>
  <c r="U437" i="11" s="1"/>
  <c r="V437" i="11" s="1"/>
  <c r="K438" i="11"/>
  <c r="K437" i="11" s="1"/>
  <c r="L437" i="11" s="1"/>
  <c r="AQ438" i="11"/>
  <c r="AQ437" i="11" s="1"/>
  <c r="AR437" i="11" s="1"/>
  <c r="I438" i="11"/>
  <c r="I437" i="11" s="1"/>
  <c r="BI438" i="11"/>
  <c r="BI437" i="11" s="1"/>
  <c r="BJ437" i="11" s="1"/>
  <c r="Q438" i="11"/>
  <c r="Q437" i="11" s="1"/>
  <c r="R437" i="11" s="1"/>
  <c r="BO438" i="11"/>
  <c r="BO437" i="11" s="1"/>
  <c r="BP437" i="11" s="1"/>
  <c r="BM438" i="11"/>
  <c r="BM437" i="11" s="1"/>
  <c r="BN437" i="11" s="1"/>
  <c r="AG438" i="11"/>
  <c r="AG437" i="11" s="1"/>
  <c r="AH437" i="11" s="1"/>
  <c r="W438" i="11"/>
  <c r="W437" i="11" s="1"/>
  <c r="X437" i="11" s="1"/>
  <c r="M438" i="11"/>
  <c r="M437" i="11" s="1"/>
  <c r="N437" i="11" s="1"/>
  <c r="O438" i="11"/>
  <c r="O437" i="11" s="1"/>
  <c r="P437" i="11" s="1"/>
  <c r="BA438" i="11"/>
  <c r="BA437" i="11" s="1"/>
  <c r="BB437" i="11" s="1"/>
  <c r="G438" i="11"/>
  <c r="AA438" i="11"/>
  <c r="AA437" i="11" s="1"/>
  <c r="AB437" i="11" s="1"/>
  <c r="AS438" i="11"/>
  <c r="AS437" i="11" s="1"/>
  <c r="AT437" i="11" s="1"/>
  <c r="AI438" i="11"/>
  <c r="AI437" i="11" s="1"/>
  <c r="AJ437" i="11" s="1"/>
  <c r="Y438" i="11"/>
  <c r="Y437" i="11" s="1"/>
  <c r="Z437" i="11" s="1"/>
  <c r="AM438" i="11"/>
  <c r="AM437" i="11" s="1"/>
  <c r="AN437" i="11" s="1"/>
  <c r="S438" i="11"/>
  <c r="S437" i="11" s="1"/>
  <c r="T437" i="11" s="1"/>
  <c r="AY438" i="11"/>
  <c r="AY437" i="11" s="1"/>
  <c r="AZ437" i="11" s="1"/>
  <c r="BE438" i="11"/>
  <c r="BE437" i="11" s="1"/>
  <c r="BF437" i="11" s="1"/>
  <c r="AO438" i="11"/>
  <c r="AO437" i="11" s="1"/>
  <c r="AP437" i="11" s="1"/>
  <c r="AU438" i="11"/>
  <c r="AU437" i="11" s="1"/>
  <c r="AV437" i="11" s="1"/>
  <c r="BK438" i="11"/>
  <c r="BK437" i="11" s="1"/>
  <c r="BL437" i="11" s="1"/>
  <c r="AE438" i="11"/>
  <c r="AE437" i="11" s="1"/>
  <c r="AF437" i="11" s="1"/>
  <c r="AK438" i="11"/>
  <c r="AK437" i="11" s="1"/>
  <c r="AL437" i="11" s="1"/>
  <c r="BG443" i="11"/>
  <c r="BG442" i="11" s="1"/>
  <c r="BH442" i="11" s="1"/>
  <c r="AK443" i="11"/>
  <c r="AK442" i="11" s="1"/>
  <c r="AL442" i="11" s="1"/>
  <c r="AO443" i="11"/>
  <c r="AO442" i="11" s="1"/>
  <c r="AP442" i="11" s="1"/>
  <c r="BO443" i="11"/>
  <c r="BO442" i="11" s="1"/>
  <c r="BP442" i="11" s="1"/>
  <c r="AI443" i="11"/>
  <c r="AI442" i="11" s="1"/>
  <c r="AJ442" i="11" s="1"/>
  <c r="BK443" i="11"/>
  <c r="BK442" i="11" s="1"/>
  <c r="BL442" i="11" s="1"/>
  <c r="BC443" i="11"/>
  <c r="BC442" i="11" s="1"/>
  <c r="BD442" i="11" s="1"/>
  <c r="AW443" i="11"/>
  <c r="AW442" i="11" s="1"/>
  <c r="AX442" i="11" s="1"/>
  <c r="O443" i="11"/>
  <c r="O442" i="11" s="1"/>
  <c r="P442" i="11" s="1"/>
  <c r="BA443" i="11"/>
  <c r="BA442" i="11" s="1"/>
  <c r="BB442" i="11" s="1"/>
  <c r="G443" i="11"/>
  <c r="I443" i="11"/>
  <c r="I442" i="11" s="1"/>
  <c r="AU443" i="11"/>
  <c r="AU442" i="11" s="1"/>
  <c r="AV442" i="11" s="1"/>
  <c r="BI443" i="11"/>
  <c r="BI442" i="11" s="1"/>
  <c r="BJ442" i="11" s="1"/>
  <c r="AA443" i="11"/>
  <c r="AA442" i="11" s="1"/>
  <c r="AB442" i="11" s="1"/>
  <c r="BM443" i="11"/>
  <c r="BM442" i="11" s="1"/>
  <c r="BN442" i="11" s="1"/>
  <c r="S443" i="11"/>
  <c r="S442" i="11" s="1"/>
  <c r="T442" i="11" s="1"/>
  <c r="U443" i="11"/>
  <c r="U442" i="11" s="1"/>
  <c r="V442" i="11" s="1"/>
  <c r="Y443" i="11"/>
  <c r="Y442" i="11" s="1"/>
  <c r="Z442" i="11" s="1"/>
  <c r="AM443" i="11"/>
  <c r="AM442" i="11" s="1"/>
  <c r="AN442" i="11" s="1"/>
  <c r="AE443" i="11"/>
  <c r="AE442" i="11" s="1"/>
  <c r="AF442" i="11" s="1"/>
  <c r="AG443" i="11"/>
  <c r="AG442" i="11" s="1"/>
  <c r="AH442" i="11" s="1"/>
  <c r="AC443" i="11"/>
  <c r="AC442" i="11" s="1"/>
  <c r="AD442" i="11" s="1"/>
  <c r="BE443" i="11"/>
  <c r="BE442" i="11" s="1"/>
  <c r="BF442" i="11" s="1"/>
  <c r="W443" i="11"/>
  <c r="W442" i="11" s="1"/>
  <c r="X442" i="11" s="1"/>
  <c r="M443" i="11"/>
  <c r="M442" i="11" s="1"/>
  <c r="N442" i="11" s="1"/>
  <c r="AY443" i="11"/>
  <c r="AY442" i="11" s="1"/>
  <c r="AZ442" i="11" s="1"/>
  <c r="Q443" i="11"/>
  <c r="Q442" i="11" s="1"/>
  <c r="R442" i="11" s="1"/>
  <c r="AQ443" i="11"/>
  <c r="AQ442" i="11" s="1"/>
  <c r="AR442" i="11" s="1"/>
  <c r="AS443" i="11"/>
  <c r="AS442" i="11" s="1"/>
  <c r="AT442" i="11" s="1"/>
  <c r="K443" i="11"/>
  <c r="K442" i="11" s="1"/>
  <c r="L442" i="11" s="1"/>
  <c r="BG427" i="11"/>
  <c r="BG426" i="11" s="1"/>
  <c r="BH426" i="11" s="1"/>
  <c r="BI427" i="11"/>
  <c r="BI426" i="11" s="1"/>
  <c r="BJ426" i="11" s="1"/>
  <c r="AC427" i="11"/>
  <c r="AC426" i="11" s="1"/>
  <c r="AD426" i="11" s="1"/>
  <c r="AQ427" i="11"/>
  <c r="AQ426" i="11" s="1"/>
  <c r="AR426" i="11" s="1"/>
  <c r="AG427" i="11"/>
  <c r="AG426" i="11" s="1"/>
  <c r="AH426" i="11" s="1"/>
  <c r="U427" i="11"/>
  <c r="U426" i="11" s="1"/>
  <c r="V426" i="11" s="1"/>
  <c r="AO427" i="11"/>
  <c r="AO426" i="11" s="1"/>
  <c r="AP426" i="11" s="1"/>
  <c r="BC427" i="11"/>
  <c r="BC426" i="11" s="1"/>
  <c r="BD426" i="11" s="1"/>
  <c r="AS427" i="11"/>
  <c r="AS426" i="11" s="1"/>
  <c r="AT426" i="11" s="1"/>
  <c r="AA427" i="11"/>
  <c r="AA426" i="11" s="1"/>
  <c r="AB426" i="11" s="1"/>
  <c r="M427" i="11"/>
  <c r="M426" i="11" s="1"/>
  <c r="N426" i="11" s="1"/>
  <c r="BA427" i="11"/>
  <c r="BA426" i="11" s="1"/>
  <c r="BB426" i="11" s="1"/>
  <c r="AY427" i="11"/>
  <c r="AY426" i="11" s="1"/>
  <c r="AZ426" i="11" s="1"/>
  <c r="BO427" i="11"/>
  <c r="BO426" i="11" s="1"/>
  <c r="BP426" i="11" s="1"/>
  <c r="BE427" i="11"/>
  <c r="BE426" i="11" s="1"/>
  <c r="BF426" i="11" s="1"/>
  <c r="K427" i="11"/>
  <c r="K426" i="11" s="1"/>
  <c r="L426" i="11" s="1"/>
  <c r="Y427" i="11"/>
  <c r="Y426" i="11" s="1"/>
  <c r="Z426" i="11" s="1"/>
  <c r="O427" i="11"/>
  <c r="O426" i="11" s="1"/>
  <c r="P426" i="11" s="1"/>
  <c r="BM427" i="11"/>
  <c r="BM426" i="11" s="1"/>
  <c r="BN426" i="11" s="1"/>
  <c r="G427" i="11"/>
  <c r="AM427" i="11"/>
  <c r="AM426" i="11" s="1"/>
  <c r="AN426" i="11" s="1"/>
  <c r="W427" i="11"/>
  <c r="W426" i="11" s="1"/>
  <c r="X426" i="11" s="1"/>
  <c r="AW427" i="11"/>
  <c r="AW426" i="11" s="1"/>
  <c r="AX426" i="11" s="1"/>
  <c r="Q427" i="11"/>
  <c r="Q426" i="11" s="1"/>
  <c r="R426" i="11" s="1"/>
  <c r="AE427" i="11"/>
  <c r="AE426" i="11" s="1"/>
  <c r="AF426" i="11" s="1"/>
  <c r="AU427" i="11"/>
  <c r="AU426" i="11" s="1"/>
  <c r="AV426" i="11" s="1"/>
  <c r="AK427" i="11"/>
  <c r="AK426" i="11" s="1"/>
  <c r="AL426" i="11" s="1"/>
  <c r="BK427" i="11"/>
  <c r="BK426" i="11" s="1"/>
  <c r="BL426" i="11" s="1"/>
  <c r="S427" i="11"/>
  <c r="S426" i="11" s="1"/>
  <c r="T426" i="11" s="1"/>
  <c r="I427" i="11"/>
  <c r="I426" i="11" s="1"/>
  <c r="AI427" i="11"/>
  <c r="AI426" i="11" s="1"/>
  <c r="AJ426" i="11" s="1"/>
  <c r="BG422" i="11"/>
  <c r="Y422" i="11"/>
  <c r="BI422" i="11"/>
  <c r="BK422" i="11"/>
  <c r="AE422" i="11"/>
  <c r="U422" i="11"/>
  <c r="AU422" i="11"/>
  <c r="Q422" i="11"/>
  <c r="AQ422" i="11"/>
  <c r="AG422" i="11"/>
  <c r="AW422" i="11"/>
  <c r="AA422" i="11"/>
  <c r="AO422" i="11"/>
  <c r="BO422" i="11"/>
  <c r="BE422" i="11"/>
  <c r="K422" i="11"/>
  <c r="AK422" i="11"/>
  <c r="O422" i="11"/>
  <c r="AC422" i="11"/>
  <c r="BC422" i="11"/>
  <c r="AS422" i="11"/>
  <c r="AM422" i="11"/>
  <c r="BA422" i="11"/>
  <c r="G422" i="11"/>
  <c r="W422" i="11"/>
  <c r="M422" i="11"/>
  <c r="AY422" i="11"/>
  <c r="BM422" i="11"/>
  <c r="S422" i="11"/>
  <c r="I422" i="11"/>
  <c r="AI422" i="11"/>
  <c r="BG424" i="11"/>
  <c r="BI424" i="11"/>
  <c r="AK424" i="11"/>
  <c r="AW424" i="11"/>
  <c r="Q424" i="11"/>
  <c r="AE424" i="11"/>
  <c r="AG424" i="11"/>
  <c r="O424" i="11"/>
  <c r="AC424" i="11"/>
  <c r="AQ424" i="11"/>
  <c r="AS424" i="11"/>
  <c r="K424" i="11"/>
  <c r="M424" i="11"/>
  <c r="AM424" i="11"/>
  <c r="BA424" i="11"/>
  <c r="BO424" i="11"/>
  <c r="AI424" i="11"/>
  <c r="AA424" i="11"/>
  <c r="AO424" i="11"/>
  <c r="BC424" i="11"/>
  <c r="BE424" i="11"/>
  <c r="W424" i="11"/>
  <c r="Y424" i="11"/>
  <c r="AY424" i="11"/>
  <c r="BM424" i="11"/>
  <c r="G424" i="11"/>
  <c r="I424" i="11"/>
  <c r="AU424" i="11"/>
  <c r="BK424" i="11"/>
  <c r="S424" i="11"/>
  <c r="U424" i="11"/>
  <c r="BG415" i="11"/>
  <c r="AW415" i="11"/>
  <c r="AK415" i="11"/>
  <c r="AA415" i="11"/>
  <c r="BM415" i="11"/>
  <c r="AE415" i="11"/>
  <c r="I415" i="11"/>
  <c r="W415" i="11"/>
  <c r="BI415" i="11"/>
  <c r="AM415" i="11"/>
  <c r="AQ415" i="11"/>
  <c r="U415" i="11"/>
  <c r="AI415" i="11"/>
  <c r="Y415" i="11"/>
  <c r="BK415" i="11"/>
  <c r="AC415" i="11"/>
  <c r="BO415" i="11"/>
  <c r="AS415" i="11"/>
  <c r="AY415" i="11"/>
  <c r="Q415" i="11"/>
  <c r="BC415" i="11"/>
  <c r="AG415" i="11"/>
  <c r="AU415" i="11"/>
  <c r="M415" i="11"/>
  <c r="AO415" i="11"/>
  <c r="G415" i="11"/>
  <c r="BE415" i="11"/>
  <c r="O415" i="11"/>
  <c r="BA415" i="11"/>
  <c r="S415" i="11"/>
  <c r="K415" i="11"/>
  <c r="BG408" i="11"/>
  <c r="Y408" i="11"/>
  <c r="BK408" i="11"/>
  <c r="Q408" i="11"/>
  <c r="AQ408" i="11"/>
  <c r="AS408" i="11"/>
  <c r="AK408" i="11"/>
  <c r="AC408" i="11"/>
  <c r="BC408" i="11"/>
  <c r="BE408" i="11"/>
  <c r="O408" i="11"/>
  <c r="AO408" i="11"/>
  <c r="BO408" i="11"/>
  <c r="K408" i="11"/>
  <c r="AA408" i="11"/>
  <c r="BA408" i="11"/>
  <c r="G408" i="11"/>
  <c r="I408" i="11"/>
  <c r="W408" i="11"/>
  <c r="AW408" i="11"/>
  <c r="AM408" i="11"/>
  <c r="BM408" i="11"/>
  <c r="S408" i="11"/>
  <c r="U408" i="11"/>
  <c r="AI408" i="11"/>
  <c r="M408" i="11"/>
  <c r="BI408" i="11"/>
  <c r="AY408" i="11"/>
  <c r="AE408" i="11"/>
  <c r="AG408" i="11"/>
  <c r="AU408" i="11"/>
  <c r="BG409" i="11"/>
  <c r="BI409" i="11"/>
  <c r="AK409" i="11"/>
  <c r="AC409" i="11"/>
  <c r="AQ409" i="11"/>
  <c r="AY409" i="11"/>
  <c r="BE409" i="11"/>
  <c r="K409" i="11"/>
  <c r="AO409" i="11"/>
  <c r="BC409" i="11"/>
  <c r="BK409" i="11"/>
  <c r="W409" i="11"/>
  <c r="AW409" i="11"/>
  <c r="BA409" i="11"/>
  <c r="BO409" i="11"/>
  <c r="I409" i="11"/>
  <c r="AI409" i="11"/>
  <c r="BM409" i="11"/>
  <c r="G409" i="11"/>
  <c r="O409" i="11"/>
  <c r="U409" i="11"/>
  <c r="AU409" i="11"/>
  <c r="Y409" i="11"/>
  <c r="M409" i="11"/>
  <c r="S409" i="11"/>
  <c r="AA409" i="11"/>
  <c r="AG409" i="11"/>
  <c r="Q409" i="11"/>
  <c r="AE409" i="11"/>
  <c r="AM409" i="11"/>
  <c r="AS409" i="11"/>
  <c r="BG396" i="11"/>
  <c r="O396" i="11"/>
  <c r="O395" i="11" s="1"/>
  <c r="P395" i="11" s="1"/>
  <c r="S396" i="11"/>
  <c r="S395" i="11" s="1"/>
  <c r="T395" i="11" s="1"/>
  <c r="AC396" i="11"/>
  <c r="AC395" i="11" s="1"/>
  <c r="AD395" i="11" s="1"/>
  <c r="I396" i="11"/>
  <c r="Q396" i="11"/>
  <c r="Q395" i="11" s="1"/>
  <c r="R395" i="11" s="1"/>
  <c r="AI396" i="11"/>
  <c r="AI395" i="11" s="1"/>
  <c r="AJ395" i="11" s="1"/>
  <c r="BC396" i="11"/>
  <c r="BC395" i="11" s="1"/>
  <c r="BD395" i="11" s="1"/>
  <c r="AY396" i="11"/>
  <c r="AY395" i="11" s="1"/>
  <c r="AZ395" i="11" s="1"/>
  <c r="AE396" i="11"/>
  <c r="AE395" i="11" s="1"/>
  <c r="AF395" i="11" s="1"/>
  <c r="BA396" i="11"/>
  <c r="BA395" i="11" s="1"/>
  <c r="BB395" i="11" s="1"/>
  <c r="U396" i="11"/>
  <c r="U395" i="11" s="1"/>
  <c r="V395" i="11" s="1"/>
  <c r="AU396" i="11"/>
  <c r="AU395" i="11" s="1"/>
  <c r="AV395" i="11" s="1"/>
  <c r="AK396" i="11"/>
  <c r="AK395" i="11" s="1"/>
  <c r="AL395" i="11" s="1"/>
  <c r="AO396" i="11"/>
  <c r="AO395" i="11" s="1"/>
  <c r="AP395" i="11" s="1"/>
  <c r="AQ396" i="11"/>
  <c r="AQ395" i="11" s="1"/>
  <c r="AR395" i="11" s="1"/>
  <c r="AG396" i="11"/>
  <c r="AG395" i="11" s="1"/>
  <c r="AH395" i="11" s="1"/>
  <c r="BM396" i="11"/>
  <c r="AS396" i="11"/>
  <c r="AS395" i="11" s="1"/>
  <c r="AT395" i="11" s="1"/>
  <c r="M396" i="11"/>
  <c r="M395" i="11" s="1"/>
  <c r="N395" i="11" s="1"/>
  <c r="Y396" i="11"/>
  <c r="Y395" i="11" s="1"/>
  <c r="Z395" i="11" s="1"/>
  <c r="AW396" i="11"/>
  <c r="AW395" i="11" s="1"/>
  <c r="AX395" i="11" s="1"/>
  <c r="BI396" i="11"/>
  <c r="BI395" i="11" s="1"/>
  <c r="BJ395" i="11" s="1"/>
  <c r="BO396" i="11"/>
  <c r="BE396" i="11"/>
  <c r="BE395" i="11" s="1"/>
  <c r="BF395" i="11" s="1"/>
  <c r="AA396" i="11"/>
  <c r="AA395" i="11" s="1"/>
  <c r="AB395" i="11" s="1"/>
  <c r="K396" i="11"/>
  <c r="K395" i="11" s="1"/>
  <c r="L395" i="11" s="1"/>
  <c r="G396" i="11"/>
  <c r="AM396" i="11"/>
  <c r="AM395" i="11" s="1"/>
  <c r="AN395" i="11" s="1"/>
  <c r="BK396" i="11"/>
  <c r="BK395" i="11" s="1"/>
  <c r="BL395" i="11" s="1"/>
  <c r="W396" i="11"/>
  <c r="W395" i="11" s="1"/>
  <c r="X395" i="11" s="1"/>
  <c r="BG388" i="11"/>
  <c r="BK388" i="11"/>
  <c r="AE388" i="11"/>
  <c r="U388" i="11"/>
  <c r="BO388" i="11"/>
  <c r="BE388" i="11"/>
  <c r="AW388" i="11"/>
  <c r="Q388" i="11"/>
  <c r="AQ388" i="11"/>
  <c r="AG388" i="11"/>
  <c r="AM388" i="11"/>
  <c r="Y388" i="11"/>
  <c r="O388" i="11"/>
  <c r="AC388" i="11"/>
  <c r="BC388" i="11"/>
  <c r="AS388" i="11"/>
  <c r="K388" i="11"/>
  <c r="AO388" i="11"/>
  <c r="AA388" i="11"/>
  <c r="W388" i="11"/>
  <c r="BI388" i="11"/>
  <c r="AK388" i="11"/>
  <c r="BA388" i="11"/>
  <c r="G388" i="11"/>
  <c r="AY388" i="11"/>
  <c r="AI388" i="11"/>
  <c r="M388" i="11"/>
  <c r="BM388" i="11"/>
  <c r="S388" i="11"/>
  <c r="I388" i="11"/>
  <c r="AU388" i="11"/>
  <c r="BG389" i="11"/>
  <c r="BI389" i="11"/>
  <c r="AY389" i="11"/>
  <c r="Q389" i="11"/>
  <c r="AE389" i="11"/>
  <c r="AG389" i="11"/>
  <c r="K389" i="11"/>
  <c r="BE389" i="11"/>
  <c r="BA389" i="11"/>
  <c r="Y389" i="11"/>
  <c r="BK389" i="11"/>
  <c r="AC389" i="11"/>
  <c r="AQ389" i="11"/>
  <c r="AS389" i="11"/>
  <c r="W389" i="11"/>
  <c r="AK389" i="11"/>
  <c r="AO389" i="11"/>
  <c r="BC389" i="11"/>
  <c r="AI389" i="11"/>
  <c r="AW389" i="11"/>
  <c r="BO389" i="11"/>
  <c r="AU389" i="11"/>
  <c r="AA389" i="11"/>
  <c r="BM389" i="11"/>
  <c r="G389" i="11"/>
  <c r="I389" i="11"/>
  <c r="M389" i="11"/>
  <c r="AM389" i="11"/>
  <c r="S389" i="11"/>
  <c r="U389" i="11"/>
  <c r="O389" i="11"/>
  <c r="BG378" i="11"/>
  <c r="AK378" i="11"/>
  <c r="BK378" i="11"/>
  <c r="AQ378" i="11"/>
  <c r="AC378" i="11"/>
  <c r="I378" i="11"/>
  <c r="AA378" i="11"/>
  <c r="Q378" i="11"/>
  <c r="K378" i="11"/>
  <c r="AU378" i="11"/>
  <c r="BI378" i="11"/>
  <c r="AW378" i="11"/>
  <c r="BC378" i="11"/>
  <c r="BM378" i="11"/>
  <c r="U378" i="11"/>
  <c r="AY378" i="11"/>
  <c r="BA378" i="11"/>
  <c r="W378" i="11"/>
  <c r="G378" i="11"/>
  <c r="BO378" i="11"/>
  <c r="AG378" i="11"/>
  <c r="AI378" i="11"/>
  <c r="AS378" i="11"/>
  <c r="M378" i="11"/>
  <c r="O378" i="11"/>
  <c r="AO378" i="11"/>
  <c r="S378" i="11"/>
  <c r="BE378" i="11"/>
  <c r="Y378" i="11"/>
  <c r="AM378" i="11"/>
  <c r="AE378" i="11"/>
  <c r="BG380" i="11"/>
  <c r="AY380" i="11"/>
  <c r="AQ380" i="11"/>
  <c r="AG380" i="11"/>
  <c r="M380" i="11"/>
  <c r="BK380" i="11"/>
  <c r="AO380" i="11"/>
  <c r="BC380" i="11"/>
  <c r="AS380" i="11"/>
  <c r="Y380" i="11"/>
  <c r="BO380" i="11"/>
  <c r="BE380" i="11"/>
  <c r="K380" i="11"/>
  <c r="AK380" i="11"/>
  <c r="O380" i="11"/>
  <c r="G380" i="11"/>
  <c r="AC380" i="11"/>
  <c r="W380" i="11"/>
  <c r="AW380" i="11"/>
  <c r="AA380" i="11"/>
  <c r="S380" i="11"/>
  <c r="Q380" i="11"/>
  <c r="I380" i="11"/>
  <c r="BM380" i="11"/>
  <c r="AI380" i="11"/>
  <c r="BI380" i="11"/>
  <c r="AM380" i="11"/>
  <c r="AE380" i="11"/>
  <c r="BA380" i="11"/>
  <c r="U380" i="11"/>
  <c r="AU380" i="11"/>
  <c r="BG381" i="11"/>
  <c r="M381" i="11"/>
  <c r="BK381" i="11"/>
  <c r="AQ381" i="11"/>
  <c r="Q381" i="11"/>
  <c r="AS381" i="11"/>
  <c r="AO381" i="11"/>
  <c r="K381" i="11"/>
  <c r="I381" i="11"/>
  <c r="AU381" i="11"/>
  <c r="Y381" i="11"/>
  <c r="BC381" i="11"/>
  <c r="BE381" i="11"/>
  <c r="BM381" i="11"/>
  <c r="W381" i="11"/>
  <c r="AK381" i="11"/>
  <c r="O381" i="11"/>
  <c r="BA381" i="11"/>
  <c r="BO381" i="11"/>
  <c r="AI381" i="11"/>
  <c r="AW381" i="11"/>
  <c r="AA381" i="11"/>
  <c r="G381" i="11"/>
  <c r="BI381" i="11"/>
  <c r="AM381" i="11"/>
  <c r="S381" i="11"/>
  <c r="U381" i="11"/>
  <c r="AY381" i="11"/>
  <c r="AE381" i="11"/>
  <c r="AG381" i="11"/>
  <c r="AC381" i="11"/>
  <c r="BG379" i="11"/>
  <c r="BI379" i="11"/>
  <c r="BM379" i="11"/>
  <c r="AQ379" i="11"/>
  <c r="U379" i="11"/>
  <c r="AI379" i="11"/>
  <c r="G379" i="11"/>
  <c r="BK379" i="11"/>
  <c r="AA379" i="11"/>
  <c r="BC379" i="11"/>
  <c r="AG379" i="11"/>
  <c r="AU379" i="11"/>
  <c r="AY379" i="11"/>
  <c r="BE379" i="11"/>
  <c r="M379" i="11"/>
  <c r="AM379" i="11"/>
  <c r="BO379" i="11"/>
  <c r="Q379" i="11"/>
  <c r="AS379" i="11"/>
  <c r="O379" i="11"/>
  <c r="AC379" i="11"/>
  <c r="Y379" i="11"/>
  <c r="BA379" i="11"/>
  <c r="AK379" i="11"/>
  <c r="S379" i="11"/>
  <c r="K379" i="11"/>
  <c r="AW379" i="11"/>
  <c r="AO379" i="11"/>
  <c r="AE379" i="11"/>
  <c r="I379" i="11"/>
  <c r="W379" i="11"/>
  <c r="BG377" i="11"/>
  <c r="AA377" i="11"/>
  <c r="AQ377" i="11"/>
  <c r="AG377" i="11"/>
  <c r="AW377" i="11"/>
  <c r="AM377" i="11"/>
  <c r="BC377" i="11"/>
  <c r="I377" i="11"/>
  <c r="W377" i="11"/>
  <c r="Y377" i="11"/>
  <c r="AY377" i="11"/>
  <c r="BO377" i="11"/>
  <c r="U377" i="11"/>
  <c r="K377" i="11"/>
  <c r="BI377" i="11"/>
  <c r="BK377" i="11"/>
  <c r="AO377" i="11"/>
  <c r="G377" i="11"/>
  <c r="S377" i="11"/>
  <c r="AC377" i="11"/>
  <c r="AS377" i="11"/>
  <c r="Q377" i="11"/>
  <c r="AI377" i="11"/>
  <c r="M377" i="11"/>
  <c r="AK377" i="11"/>
  <c r="O377" i="11"/>
  <c r="AE377" i="11"/>
  <c r="BM377" i="11"/>
  <c r="BE377" i="11"/>
  <c r="BA377" i="11"/>
  <c r="AU377" i="11"/>
  <c r="BG368" i="11"/>
  <c r="AW368" i="11"/>
  <c r="AW367" i="11" s="1"/>
  <c r="AX367" i="11" s="1"/>
  <c r="BA368" i="11"/>
  <c r="BA367" i="11" s="1"/>
  <c r="BB367" i="11" s="1"/>
  <c r="S368" i="11"/>
  <c r="S367" i="11" s="1"/>
  <c r="T367" i="11" s="1"/>
  <c r="AS368" i="11"/>
  <c r="AS367" i="11" s="1"/>
  <c r="AT367" i="11" s="1"/>
  <c r="AI368" i="11"/>
  <c r="AI367" i="11" s="1"/>
  <c r="AJ367" i="11" s="1"/>
  <c r="O368" i="11"/>
  <c r="O367" i="11" s="1"/>
  <c r="P367" i="11" s="1"/>
  <c r="BI368" i="11"/>
  <c r="BI367" i="11" s="1"/>
  <c r="BJ367" i="11" s="1"/>
  <c r="BM368" i="11"/>
  <c r="AE368" i="11"/>
  <c r="AE367" i="11" s="1"/>
  <c r="AF367" i="11" s="1"/>
  <c r="BE368" i="11"/>
  <c r="BE367" i="11" s="1"/>
  <c r="BF367" i="11" s="1"/>
  <c r="AU368" i="11"/>
  <c r="AU367" i="11" s="1"/>
  <c r="AV367" i="11" s="1"/>
  <c r="Q368" i="11"/>
  <c r="Q367" i="11" s="1"/>
  <c r="R367" i="11" s="1"/>
  <c r="BC368" i="11"/>
  <c r="BC367" i="11" s="1"/>
  <c r="BD367" i="11" s="1"/>
  <c r="M368" i="11"/>
  <c r="M367" i="11" s="1"/>
  <c r="N367" i="11" s="1"/>
  <c r="AQ368" i="11"/>
  <c r="AQ367" i="11" s="1"/>
  <c r="AR367" i="11" s="1"/>
  <c r="Y368" i="11"/>
  <c r="Y367" i="11" s="1"/>
  <c r="Z367" i="11" s="1"/>
  <c r="I368" i="11"/>
  <c r="AK368" i="11"/>
  <c r="AK367" i="11" s="1"/>
  <c r="AL367" i="11" s="1"/>
  <c r="AC368" i="11"/>
  <c r="AC367" i="11" s="1"/>
  <c r="AD367" i="11" s="1"/>
  <c r="AA368" i="11"/>
  <c r="AA367" i="11" s="1"/>
  <c r="AB367" i="11" s="1"/>
  <c r="BO368" i="11"/>
  <c r="U368" i="11"/>
  <c r="U367" i="11" s="1"/>
  <c r="V367" i="11" s="1"/>
  <c r="AM368" i="11"/>
  <c r="AM367" i="11" s="1"/>
  <c r="AN367" i="11" s="1"/>
  <c r="K368" i="11"/>
  <c r="K367" i="11" s="1"/>
  <c r="L367" i="11" s="1"/>
  <c r="AO368" i="11"/>
  <c r="AO367" i="11" s="1"/>
  <c r="AP367" i="11" s="1"/>
  <c r="AY368" i="11"/>
  <c r="AY367" i="11" s="1"/>
  <c r="AZ367" i="11" s="1"/>
  <c r="G368" i="11"/>
  <c r="AG368" i="11"/>
  <c r="AG367" i="11" s="1"/>
  <c r="AH367" i="11" s="1"/>
  <c r="BK368" i="11"/>
  <c r="BK367" i="11" s="1"/>
  <c r="BL367" i="11" s="1"/>
  <c r="W368" i="11"/>
  <c r="W367" i="11" s="1"/>
  <c r="X367" i="11" s="1"/>
  <c r="BG363" i="11"/>
  <c r="AW363" i="11"/>
  <c r="BA363" i="11"/>
  <c r="AY363" i="11"/>
  <c r="BO363" i="11"/>
  <c r="U363" i="11"/>
  <c r="O363" i="11"/>
  <c r="S363" i="11"/>
  <c r="K363" i="11"/>
  <c r="AE363" i="11"/>
  <c r="W363" i="11"/>
  <c r="I363" i="11"/>
  <c r="AK363" i="11"/>
  <c r="BM363" i="11"/>
  <c r="G363" i="11"/>
  <c r="AG363" i="11"/>
  <c r="BK363" i="11"/>
  <c r="AM363" i="11"/>
  <c r="AS363" i="11"/>
  <c r="Q363" i="11"/>
  <c r="BE363" i="11"/>
  <c r="M363" i="11"/>
  <c r="AO363" i="11"/>
  <c r="BC363" i="11"/>
  <c r="AA363" i="11"/>
  <c r="AU363" i="11"/>
  <c r="BI363" i="11"/>
  <c r="Y363" i="11"/>
  <c r="AC363" i="11"/>
  <c r="AQ363" i="11"/>
  <c r="AI363" i="11"/>
  <c r="BG357" i="11"/>
  <c r="Y357" i="11"/>
  <c r="BA357" i="11"/>
  <c r="BO357" i="11"/>
  <c r="U357" i="11"/>
  <c r="O357" i="11"/>
  <c r="S357" i="11"/>
  <c r="AS357" i="11"/>
  <c r="AA357" i="11"/>
  <c r="AE357" i="11"/>
  <c r="BE357" i="11"/>
  <c r="W357" i="11"/>
  <c r="AO357" i="11"/>
  <c r="BK357" i="11"/>
  <c r="BC357" i="11"/>
  <c r="I357" i="11"/>
  <c r="AK357" i="11"/>
  <c r="BI357" i="11"/>
  <c r="BM357" i="11"/>
  <c r="G357" i="11"/>
  <c r="AM357" i="11"/>
  <c r="AG357" i="11"/>
  <c r="K357" i="11"/>
  <c r="Q357" i="11"/>
  <c r="AU357" i="11"/>
  <c r="M357" i="11"/>
  <c r="AW357" i="11"/>
  <c r="AC357" i="11"/>
  <c r="AY357" i="11"/>
  <c r="AQ357" i="11"/>
  <c r="AI357" i="11"/>
  <c r="BG358" i="11"/>
  <c r="BI358" i="11"/>
  <c r="AA358" i="11"/>
  <c r="BM358" i="11"/>
  <c r="BO358" i="11"/>
  <c r="AG358" i="11"/>
  <c r="K358" i="11"/>
  <c r="AY358" i="11"/>
  <c r="Q358" i="11"/>
  <c r="AI358" i="11"/>
  <c r="Y358" i="11"/>
  <c r="O358" i="11"/>
  <c r="AM358" i="11"/>
  <c r="G358" i="11"/>
  <c r="AS358" i="11"/>
  <c r="W358" i="11"/>
  <c r="M358" i="11"/>
  <c r="S358" i="11"/>
  <c r="BE358" i="11"/>
  <c r="AK358" i="11"/>
  <c r="BK358" i="11"/>
  <c r="AC358" i="11"/>
  <c r="AE358" i="11"/>
  <c r="AU358" i="11"/>
  <c r="BA358" i="11"/>
  <c r="BC358" i="11"/>
  <c r="U358" i="11"/>
  <c r="AW358" i="11"/>
  <c r="AO358" i="11"/>
  <c r="AQ358" i="11"/>
  <c r="I358" i="11"/>
  <c r="BG348" i="11"/>
  <c r="BG347" i="11" s="1"/>
  <c r="BH347" i="11" s="1"/>
  <c r="M348" i="11"/>
  <c r="BI348" i="11"/>
  <c r="BI347" i="11" s="1"/>
  <c r="BJ347" i="11" s="1"/>
  <c r="AO348" i="11"/>
  <c r="S348" i="11"/>
  <c r="AA348" i="11"/>
  <c r="AG348" i="11"/>
  <c r="AI348" i="11"/>
  <c r="AW348" i="11"/>
  <c r="AK348" i="11"/>
  <c r="BA348" i="11"/>
  <c r="AE348" i="11"/>
  <c r="AM348" i="11"/>
  <c r="AS348" i="11"/>
  <c r="AU348" i="11"/>
  <c r="BC348" i="11"/>
  <c r="Y348" i="11"/>
  <c r="BM348" i="11"/>
  <c r="BM347" i="11" s="1"/>
  <c r="BN347" i="11" s="1"/>
  <c r="AQ348" i="11"/>
  <c r="AY348" i="11"/>
  <c r="BE348" i="11"/>
  <c r="BK348" i="11"/>
  <c r="Q348" i="11"/>
  <c r="BO348" i="11"/>
  <c r="BO347" i="11" s="1"/>
  <c r="BP347" i="11" s="1"/>
  <c r="I348" i="11"/>
  <c r="K348" i="11"/>
  <c r="AC348" i="11"/>
  <c r="G348" i="11"/>
  <c r="O348" i="11"/>
  <c r="U348" i="11"/>
  <c r="W348" i="11"/>
  <c r="BE328" i="11"/>
  <c r="K328" i="11"/>
  <c r="BI328" i="11"/>
  <c r="AA328" i="11"/>
  <c r="AO328" i="11"/>
  <c r="AE328" i="11"/>
  <c r="W328" i="11"/>
  <c r="AM328" i="11"/>
  <c r="BA328" i="11"/>
  <c r="AQ328" i="11"/>
  <c r="AU328" i="11"/>
  <c r="AI328" i="11"/>
  <c r="M328" i="11"/>
  <c r="AY328" i="11"/>
  <c r="BM328" i="11"/>
  <c r="BC328" i="11"/>
  <c r="I328" i="11"/>
  <c r="BK328" i="11"/>
  <c r="BG328" i="11"/>
  <c r="AK328" i="11"/>
  <c r="Q328" i="11"/>
  <c r="G328" i="11"/>
  <c r="AG328" i="11"/>
  <c r="Y328" i="11"/>
  <c r="AW328" i="11"/>
  <c r="O328" i="11"/>
  <c r="AC328" i="11"/>
  <c r="S328" i="11"/>
  <c r="AS328" i="11"/>
  <c r="BO328" i="11"/>
  <c r="U328" i="11"/>
  <c r="BK332" i="11"/>
  <c r="AY332" i="11"/>
  <c r="K332" i="11"/>
  <c r="W332" i="11"/>
  <c r="I332" i="11"/>
  <c r="O332" i="11"/>
  <c r="BC332" i="11"/>
  <c r="AG332" i="11"/>
  <c r="S332" i="11"/>
  <c r="BE332" i="11"/>
  <c r="AM332" i="11"/>
  <c r="AC332" i="11"/>
  <c r="AQ332" i="11"/>
  <c r="AW332" i="11"/>
  <c r="M332" i="11"/>
  <c r="AK332" i="11"/>
  <c r="AS332" i="11"/>
  <c r="AE332" i="11"/>
  <c r="BM332" i="11"/>
  <c r="AA332" i="11"/>
  <c r="BA332" i="11"/>
  <c r="Y332" i="11"/>
  <c r="AI332" i="11"/>
  <c r="AU332" i="11"/>
  <c r="G332" i="11"/>
  <c r="BI332" i="11"/>
  <c r="BG332" i="11"/>
  <c r="BO332" i="11"/>
  <c r="Q332" i="11"/>
  <c r="U332" i="11"/>
  <c r="AO332" i="11"/>
  <c r="AW336" i="11"/>
  <c r="BG336" i="11"/>
  <c r="AS336" i="11"/>
  <c r="AQ336" i="11"/>
  <c r="W336" i="11"/>
  <c r="BA336" i="11"/>
  <c r="Q336" i="11"/>
  <c r="AU336" i="11"/>
  <c r="AG336" i="11"/>
  <c r="AE336" i="11"/>
  <c r="I336" i="11"/>
  <c r="AO336" i="11"/>
  <c r="AI336" i="11"/>
  <c r="U336" i="11"/>
  <c r="S336" i="11"/>
  <c r="AC336" i="11"/>
  <c r="O336" i="11"/>
  <c r="G336" i="11"/>
  <c r="K336" i="11"/>
  <c r="BO336" i="11"/>
  <c r="AA336" i="11"/>
  <c r="AK336" i="11"/>
  <c r="BK336" i="11"/>
  <c r="BM336" i="11"/>
  <c r="BE336" i="11"/>
  <c r="BC336" i="11"/>
  <c r="AY336" i="11"/>
  <c r="BI336" i="11"/>
  <c r="Y336" i="11"/>
  <c r="M336" i="11"/>
  <c r="AM336" i="11"/>
  <c r="BI340" i="11"/>
  <c r="AK340" i="11"/>
  <c r="BE340" i="11"/>
  <c r="BC340" i="11"/>
  <c r="AY340" i="11"/>
  <c r="AI340" i="11"/>
  <c r="AC340" i="11"/>
  <c r="BG340" i="11"/>
  <c r="AS340" i="11"/>
  <c r="AQ340" i="11"/>
  <c r="U340" i="11"/>
  <c r="BA340" i="11"/>
  <c r="AU340" i="11"/>
  <c r="AG340" i="11"/>
  <c r="AE340" i="11"/>
  <c r="O340" i="11"/>
  <c r="Y340" i="11"/>
  <c r="W340" i="11"/>
  <c r="I340" i="11"/>
  <c r="G340" i="11"/>
  <c r="BK340" i="11"/>
  <c r="AO340" i="11"/>
  <c r="M340" i="11"/>
  <c r="K340" i="11"/>
  <c r="BO340" i="11"/>
  <c r="AA340" i="11"/>
  <c r="BM340" i="11"/>
  <c r="S340" i="11"/>
  <c r="AW340" i="11"/>
  <c r="AM340" i="11"/>
  <c r="Q340" i="11"/>
  <c r="BO330" i="11"/>
  <c r="Q330" i="11"/>
  <c r="AO330" i="11"/>
  <c r="AI330" i="11"/>
  <c r="M330" i="11"/>
  <c r="AY330" i="11"/>
  <c r="AE330" i="11"/>
  <c r="AG330" i="11"/>
  <c r="AC330" i="11"/>
  <c r="BM330" i="11"/>
  <c r="AU330" i="11"/>
  <c r="Y330" i="11"/>
  <c r="BK330" i="11"/>
  <c r="AQ330" i="11"/>
  <c r="AS330" i="11"/>
  <c r="AW330" i="11"/>
  <c r="O330" i="11"/>
  <c r="BA330" i="11"/>
  <c r="BG330" i="11"/>
  <c r="AK330" i="11"/>
  <c r="BC330" i="11"/>
  <c r="BE330" i="11"/>
  <c r="K330" i="11"/>
  <c r="BI330" i="11"/>
  <c r="AA330" i="11"/>
  <c r="G330" i="11"/>
  <c r="I330" i="11"/>
  <c r="W330" i="11"/>
  <c r="AM330" i="11"/>
  <c r="S330" i="11"/>
  <c r="U330" i="11"/>
  <c r="BM334" i="11"/>
  <c r="O334" i="11"/>
  <c r="M334" i="11"/>
  <c r="W334" i="11"/>
  <c r="S334" i="11"/>
  <c r="I334" i="11"/>
  <c r="AC334" i="11"/>
  <c r="K334" i="11"/>
  <c r="G334" i="11"/>
  <c r="AG334" i="11"/>
  <c r="AS334" i="11"/>
  <c r="AK334" i="11"/>
  <c r="BA334" i="11"/>
  <c r="AA334" i="11"/>
  <c r="AW334" i="11"/>
  <c r="BO334" i="11"/>
  <c r="U334" i="11"/>
  <c r="Y334" i="11"/>
  <c r="BK334" i="11"/>
  <c r="AU334" i="11"/>
  <c r="AQ334" i="11"/>
  <c r="BE334" i="11"/>
  <c r="BI334" i="11"/>
  <c r="Q334" i="11"/>
  <c r="AY334" i="11"/>
  <c r="AI334" i="11"/>
  <c r="AE334" i="11"/>
  <c r="AM334" i="11"/>
  <c r="AO334" i="11"/>
  <c r="BG334" i="11"/>
  <c r="BC334" i="11"/>
  <c r="AW338" i="11"/>
  <c r="BI338" i="11"/>
  <c r="BM338" i="11"/>
  <c r="K338" i="11"/>
  <c r="BO338" i="11"/>
  <c r="AA338" i="11"/>
  <c r="BE338" i="11"/>
  <c r="BC338" i="11"/>
  <c r="AY338" i="11"/>
  <c r="M338" i="11"/>
  <c r="O338" i="11"/>
  <c r="AC338" i="11"/>
  <c r="BG338" i="11"/>
  <c r="AS338" i="11"/>
  <c r="AQ338" i="11"/>
  <c r="BA338" i="11"/>
  <c r="Y338" i="11"/>
  <c r="AI338" i="11"/>
  <c r="U338" i="11"/>
  <c r="S338" i="11"/>
  <c r="AO338" i="11"/>
  <c r="Q338" i="11"/>
  <c r="AK338" i="11"/>
  <c r="AM338" i="11"/>
  <c r="W338" i="11"/>
  <c r="I338" i="11"/>
  <c r="G338" i="11"/>
  <c r="BK338" i="11"/>
  <c r="AE338" i="11"/>
  <c r="AU338" i="11"/>
  <c r="AG338" i="11"/>
  <c r="AW342" i="11"/>
  <c r="W342" i="11"/>
  <c r="I342" i="11"/>
  <c r="G342" i="11"/>
  <c r="AS342" i="11"/>
  <c r="Y342" i="11"/>
  <c r="K342" i="11"/>
  <c r="BO342" i="11"/>
  <c r="AA342" i="11"/>
  <c r="O342" i="11"/>
  <c r="AQ342" i="11"/>
  <c r="Q342" i="11"/>
  <c r="BE342" i="11"/>
  <c r="BC342" i="11"/>
  <c r="AY342" i="11"/>
  <c r="AC342" i="11"/>
  <c r="AM342" i="11"/>
  <c r="AO342" i="11"/>
  <c r="BM342" i="11"/>
  <c r="AU342" i="11"/>
  <c r="AG342" i="11"/>
  <c r="AE342" i="11"/>
  <c r="AK342" i="11"/>
  <c r="BG342" i="11"/>
  <c r="AI342" i="11"/>
  <c r="U342" i="11"/>
  <c r="S342" i="11"/>
  <c r="BI342" i="11"/>
  <c r="M342" i="11"/>
  <c r="BK342" i="11"/>
  <c r="BA342" i="11"/>
  <c r="BE329" i="11"/>
  <c r="W329" i="11"/>
  <c r="AM329" i="11"/>
  <c r="BA329" i="11"/>
  <c r="AE329" i="11"/>
  <c r="I329" i="11"/>
  <c r="AK329" i="11"/>
  <c r="AI329" i="11"/>
  <c r="M329" i="11"/>
  <c r="AY329" i="11"/>
  <c r="BM329" i="11"/>
  <c r="AQ329" i="11"/>
  <c r="U329" i="11"/>
  <c r="AU329" i="11"/>
  <c r="Y329" i="11"/>
  <c r="BK329" i="11"/>
  <c r="BC329" i="11"/>
  <c r="AG329" i="11"/>
  <c r="Q329" i="11"/>
  <c r="AW329" i="11"/>
  <c r="O329" i="11"/>
  <c r="AC329" i="11"/>
  <c r="G329" i="11"/>
  <c r="BG329" i="11"/>
  <c r="K329" i="11"/>
  <c r="BI329" i="11"/>
  <c r="AA329" i="11"/>
  <c r="AO329" i="11"/>
  <c r="S329" i="11"/>
  <c r="BO329" i="11"/>
  <c r="AS329" i="11"/>
  <c r="AW335" i="11"/>
  <c r="AY335" i="11"/>
  <c r="M335" i="11"/>
  <c r="O335" i="11"/>
  <c r="AA335" i="11"/>
  <c r="AU335" i="11"/>
  <c r="BO335" i="11"/>
  <c r="U335" i="11"/>
  <c r="AO335" i="11"/>
  <c r="Q335" i="11"/>
  <c r="BA335" i="11"/>
  <c r="AC335" i="11"/>
  <c r="AI335" i="11"/>
  <c r="BC335" i="11"/>
  <c r="AM335" i="11"/>
  <c r="BM335" i="11"/>
  <c r="W335" i="11"/>
  <c r="AQ335" i="11"/>
  <c r="BK335" i="11"/>
  <c r="BI335" i="11"/>
  <c r="AG335" i="11"/>
  <c r="AK335" i="11"/>
  <c r="BE335" i="11"/>
  <c r="S335" i="11"/>
  <c r="I335" i="11"/>
  <c r="BG335" i="11"/>
  <c r="AS335" i="11"/>
  <c r="G335" i="11"/>
  <c r="Y335" i="11"/>
  <c r="AE335" i="11"/>
  <c r="K335" i="11"/>
  <c r="AW341" i="11"/>
  <c r="BE341" i="11"/>
  <c r="BC341" i="11"/>
  <c r="AY341" i="11"/>
  <c r="AK341" i="11"/>
  <c r="O341" i="11"/>
  <c r="BM341" i="11"/>
  <c r="S341" i="11"/>
  <c r="Y341" i="11"/>
  <c r="BG341" i="11"/>
  <c r="AS341" i="11"/>
  <c r="AQ341" i="11"/>
  <c r="AC341" i="11"/>
  <c r="BI341" i="11"/>
  <c r="AM341" i="11"/>
  <c r="AI341" i="11"/>
  <c r="AU341" i="11"/>
  <c r="AG341" i="11"/>
  <c r="AE341" i="11"/>
  <c r="BA341" i="11"/>
  <c r="BK341" i="11"/>
  <c r="W341" i="11"/>
  <c r="I341" i="11"/>
  <c r="G341" i="11"/>
  <c r="Q341" i="11"/>
  <c r="U341" i="11"/>
  <c r="K341" i="11"/>
  <c r="BO341" i="11"/>
  <c r="AA341" i="11"/>
  <c r="M341" i="11"/>
  <c r="AO341" i="11"/>
  <c r="BG331" i="11"/>
  <c r="BC331" i="11"/>
  <c r="AG331" i="11"/>
  <c r="BA331" i="11"/>
  <c r="BE331" i="11"/>
  <c r="AY331" i="11"/>
  <c r="I331" i="11"/>
  <c r="AQ331" i="11"/>
  <c r="AU331" i="11"/>
  <c r="W331" i="11"/>
  <c r="BM331" i="11"/>
  <c r="AE331" i="11"/>
  <c r="BI331" i="11"/>
  <c r="U331" i="11"/>
  <c r="AC331" i="11"/>
  <c r="G331" i="11"/>
  <c r="AW331" i="11"/>
  <c r="Y331" i="11"/>
  <c r="AA331" i="11"/>
  <c r="AI331" i="11"/>
  <c r="AK331" i="11"/>
  <c r="AS331" i="11"/>
  <c r="BO331" i="11"/>
  <c r="Q331" i="11"/>
  <c r="BK331" i="11"/>
  <c r="AM331" i="11"/>
  <c r="AO331" i="11"/>
  <c r="O331" i="11"/>
  <c r="S331" i="11"/>
  <c r="K331" i="11"/>
  <c r="M331" i="11"/>
  <c r="AW339" i="11"/>
  <c r="AM339" i="11"/>
  <c r="AO339" i="11"/>
  <c r="K339" i="11"/>
  <c r="BO339" i="11"/>
  <c r="AA339" i="11"/>
  <c r="AC339" i="11"/>
  <c r="BM339" i="11"/>
  <c r="BE339" i="11"/>
  <c r="BC339" i="11"/>
  <c r="AY339" i="11"/>
  <c r="Y339" i="11"/>
  <c r="BG339" i="11"/>
  <c r="AS339" i="11"/>
  <c r="AQ339" i="11"/>
  <c r="BI339" i="11"/>
  <c r="BA339" i="11"/>
  <c r="O339" i="11"/>
  <c r="AI339" i="11"/>
  <c r="U339" i="11"/>
  <c r="S339" i="11"/>
  <c r="AK339" i="11"/>
  <c r="M339" i="11"/>
  <c r="BK339" i="11"/>
  <c r="Q339" i="11"/>
  <c r="W339" i="11"/>
  <c r="I339" i="11"/>
  <c r="G339" i="11"/>
  <c r="AG339" i="11"/>
  <c r="AE339" i="11"/>
  <c r="AU339" i="11"/>
  <c r="BM333" i="11"/>
  <c r="O333" i="11"/>
  <c r="BK333" i="11"/>
  <c r="BO333" i="11"/>
  <c r="U333" i="11"/>
  <c r="AO333" i="11"/>
  <c r="BA333" i="11"/>
  <c r="I333" i="11"/>
  <c r="AG333" i="11"/>
  <c r="BG333" i="11"/>
  <c r="BC333" i="11"/>
  <c r="AM333" i="11"/>
  <c r="BI333" i="11"/>
  <c r="AY333" i="11"/>
  <c r="AU333" i="11"/>
  <c r="AQ333" i="11"/>
  <c r="BE333" i="11"/>
  <c r="M333" i="11"/>
  <c r="Q333" i="11"/>
  <c r="AA333" i="11"/>
  <c r="AC333" i="11"/>
  <c r="W333" i="11"/>
  <c r="S333" i="11"/>
  <c r="AK333" i="11"/>
  <c r="AS333" i="11"/>
  <c r="AW333" i="11"/>
  <c r="K333" i="11"/>
  <c r="G333" i="11"/>
  <c r="Y333" i="11"/>
  <c r="AI333" i="11"/>
  <c r="AE333" i="11"/>
  <c r="AW337" i="11"/>
  <c r="BK337" i="11"/>
  <c r="BM337" i="11"/>
  <c r="Y337" i="11"/>
  <c r="AI337" i="11"/>
  <c r="U337" i="11"/>
  <c r="S337" i="11"/>
  <c r="AC337" i="11"/>
  <c r="AK337" i="11"/>
  <c r="W337" i="11"/>
  <c r="I337" i="11"/>
  <c r="G337" i="11"/>
  <c r="BA337" i="11"/>
  <c r="BI337" i="11"/>
  <c r="BC337" i="11"/>
  <c r="K337" i="11"/>
  <c r="BO337" i="11"/>
  <c r="AA337" i="11"/>
  <c r="O337" i="11"/>
  <c r="Q337" i="11"/>
  <c r="BG337" i="11"/>
  <c r="AS337" i="11"/>
  <c r="AQ337" i="11"/>
  <c r="AM337" i="11"/>
  <c r="AO337" i="11"/>
  <c r="AU337" i="11"/>
  <c r="AG337" i="11"/>
  <c r="AE337" i="11"/>
  <c r="M337" i="11"/>
  <c r="AY337" i="11"/>
  <c r="BE337" i="11"/>
  <c r="BG318" i="11"/>
  <c r="BG317" i="11" s="1"/>
  <c r="BH317" i="11" s="1"/>
  <c r="O318" i="11"/>
  <c r="BA318" i="11"/>
  <c r="AE318" i="11"/>
  <c r="U318" i="11"/>
  <c r="K318" i="11"/>
  <c r="AY318" i="11"/>
  <c r="BI318" i="11"/>
  <c r="BI317" i="11" s="1"/>
  <c r="BJ317" i="11" s="1"/>
  <c r="BM318" i="11"/>
  <c r="BM317" i="11" s="1"/>
  <c r="BN317" i="11" s="1"/>
  <c r="AQ318" i="11"/>
  <c r="W318" i="11"/>
  <c r="Q318" i="11"/>
  <c r="AU318" i="11"/>
  <c r="AK318" i="11"/>
  <c r="BK318" i="11"/>
  <c r="BK317" i="11" s="1"/>
  <c r="BL317" i="11" s="1"/>
  <c r="BC318" i="11"/>
  <c r="AS318" i="11"/>
  <c r="AI318" i="11"/>
  <c r="AW318" i="11"/>
  <c r="M318" i="11"/>
  <c r="AC318" i="11"/>
  <c r="G318" i="11"/>
  <c r="AA318" i="11"/>
  <c r="BE318" i="11"/>
  <c r="AO318" i="11"/>
  <c r="S318" i="11"/>
  <c r="I318" i="11"/>
  <c r="I317" i="11" s="1"/>
  <c r="AM318" i="11"/>
  <c r="Y318" i="11"/>
  <c r="BO318" i="11"/>
  <c r="BO317" i="11" s="1"/>
  <c r="BP317" i="11" s="1"/>
  <c r="BA268" i="11"/>
  <c r="AC268" i="11"/>
  <c r="AU268" i="11"/>
  <c r="AE268" i="11"/>
  <c r="AS268" i="11"/>
  <c r="AK268" i="11"/>
  <c r="BG268" i="11"/>
  <c r="AQ268" i="11"/>
  <c r="AY268" i="11"/>
  <c r="AG268" i="11"/>
  <c r="Y268" i="11"/>
  <c r="G268" i="11"/>
  <c r="AI268" i="11"/>
  <c r="BC268" i="11"/>
  <c r="S268" i="11"/>
  <c r="BI268" i="11"/>
  <c r="W268" i="11"/>
  <c r="AM268" i="11"/>
  <c r="BK268" i="11"/>
  <c r="BM268" i="11"/>
  <c r="I268" i="11"/>
  <c r="O268" i="11"/>
  <c r="BE268" i="11"/>
  <c r="AW268" i="11"/>
  <c r="AO268" i="11"/>
  <c r="K268" i="11"/>
  <c r="BO268" i="11"/>
  <c r="Q268" i="11"/>
  <c r="U268" i="11"/>
  <c r="M268" i="11"/>
  <c r="AA268" i="11"/>
  <c r="AU310" i="11"/>
  <c r="BA310" i="11"/>
  <c r="AK310" i="11"/>
  <c r="U310" i="11"/>
  <c r="BE310" i="11"/>
  <c r="Y310" i="11"/>
  <c r="AS310" i="11"/>
  <c r="AO310" i="11"/>
  <c r="W310" i="11"/>
  <c r="G310" i="11"/>
  <c r="AQ310" i="11"/>
  <c r="BI310" i="11"/>
  <c r="BK310" i="11"/>
  <c r="BC310" i="11"/>
  <c r="BO310" i="11"/>
  <c r="AW310" i="11"/>
  <c r="AE310" i="11"/>
  <c r="AM310" i="11"/>
  <c r="K310" i="11"/>
  <c r="BM310" i="11"/>
  <c r="AY310" i="11"/>
  <c r="AI310" i="11"/>
  <c r="O310" i="11"/>
  <c r="AG310" i="11"/>
  <c r="AC310" i="11"/>
  <c r="I310" i="11"/>
  <c r="BG310" i="11"/>
  <c r="AA310" i="11"/>
  <c r="S310" i="11"/>
  <c r="Q310" i="11"/>
  <c r="M310" i="11"/>
  <c r="BC312" i="11"/>
  <c r="AE312" i="11"/>
  <c r="AY312" i="11"/>
  <c r="Y312" i="11"/>
  <c r="U312" i="11"/>
  <c r="I312" i="11"/>
  <c r="W312" i="11"/>
  <c r="AU312" i="11"/>
  <c r="BI312" i="11"/>
  <c r="K312" i="11"/>
  <c r="S312" i="11"/>
  <c r="BO312" i="11"/>
  <c r="M312" i="11"/>
  <c r="AM312" i="11"/>
  <c r="G312" i="11"/>
  <c r="AA312" i="11"/>
  <c r="BM312" i="11"/>
  <c r="BE312" i="11"/>
  <c r="AO312" i="11"/>
  <c r="O312" i="11"/>
  <c r="AW312" i="11"/>
  <c r="AC312" i="11"/>
  <c r="BG312" i="11"/>
  <c r="AS312" i="11"/>
  <c r="AQ312" i="11"/>
  <c r="AG312" i="11"/>
  <c r="AK312" i="11"/>
  <c r="Q312" i="11"/>
  <c r="AI312" i="11"/>
  <c r="BA312" i="11"/>
  <c r="BK312" i="11"/>
  <c r="BK269" i="11"/>
  <c r="AY269" i="11"/>
  <c r="BM269" i="11"/>
  <c r="AS269" i="11"/>
  <c r="AK269" i="11"/>
  <c r="M269" i="11"/>
  <c r="G269" i="11"/>
  <c r="S269" i="11"/>
  <c r="BO269" i="11"/>
  <c r="AG269" i="11"/>
  <c r="Y269" i="11"/>
  <c r="U269" i="11"/>
  <c r="I269" i="11"/>
  <c r="AI269" i="11"/>
  <c r="BA269" i="11"/>
  <c r="AO269" i="11"/>
  <c r="Q269" i="11"/>
  <c r="BG269" i="11"/>
  <c r="AA269" i="11"/>
  <c r="BI269" i="11"/>
  <c r="AM269" i="11"/>
  <c r="O269" i="11"/>
  <c r="AE269" i="11"/>
  <c r="K269" i="11"/>
  <c r="W269" i="11"/>
  <c r="AU269" i="11"/>
  <c r="AQ269" i="11"/>
  <c r="BE269" i="11"/>
  <c r="AW269" i="11"/>
  <c r="BC269" i="11"/>
  <c r="BK244" i="11"/>
  <c r="BO244" i="11"/>
  <c r="Q244" i="11"/>
  <c r="U244" i="11"/>
  <c r="AU244" i="11"/>
  <c r="AG244" i="11"/>
  <c r="AW244" i="11"/>
  <c r="O244" i="11"/>
  <c r="G244" i="11"/>
  <c r="AS244" i="11"/>
  <c r="BG244" i="11"/>
  <c r="BE244" i="11"/>
  <c r="BI244" i="11"/>
  <c r="AA244" i="11"/>
  <c r="AK244" i="11"/>
  <c r="S244" i="11"/>
  <c r="AC244" i="11"/>
  <c r="AM244" i="11"/>
  <c r="I244" i="11"/>
  <c r="AE244" i="11"/>
  <c r="AO244" i="11"/>
  <c r="K244" i="11"/>
  <c r="M244" i="11"/>
  <c r="AY244" i="11"/>
  <c r="AQ244" i="11"/>
  <c r="BA244" i="11"/>
  <c r="W244" i="11"/>
  <c r="Y244" i="11"/>
  <c r="BC244" i="11"/>
  <c r="BM244" i="11"/>
  <c r="AI244" i="11"/>
  <c r="BE246" i="11"/>
  <c r="W246" i="11"/>
  <c r="M246" i="11"/>
  <c r="S246" i="11"/>
  <c r="G246" i="11"/>
  <c r="O246" i="11"/>
  <c r="AY246" i="11"/>
  <c r="I246" i="11"/>
  <c r="K246" i="11"/>
  <c r="AA246" i="11"/>
  <c r="BM246" i="11"/>
  <c r="AG246" i="11"/>
  <c r="U246" i="11"/>
  <c r="AS246" i="11"/>
  <c r="AK246" i="11"/>
  <c r="AM246" i="11"/>
  <c r="AQ246" i="11"/>
  <c r="BA246" i="11"/>
  <c r="AU246" i="11"/>
  <c r="AI246" i="11"/>
  <c r="BC246" i="11"/>
  <c r="AE246" i="11"/>
  <c r="BO246" i="11"/>
  <c r="AO246" i="11"/>
  <c r="BI246" i="11"/>
  <c r="AW246" i="11"/>
  <c r="BG246" i="11"/>
  <c r="AC246" i="11"/>
  <c r="BK246" i="11"/>
  <c r="Y246" i="11"/>
  <c r="Q246" i="11"/>
  <c r="BK245" i="11"/>
  <c r="AC245" i="11"/>
  <c r="AO245" i="11"/>
  <c r="I245" i="11"/>
  <c r="BI245" i="11"/>
  <c r="O245" i="11"/>
  <c r="G245" i="11"/>
  <c r="U245" i="11"/>
  <c r="AA245" i="11"/>
  <c r="Q245" i="11"/>
  <c r="S245" i="11"/>
  <c r="AG245" i="11"/>
  <c r="BG245" i="11"/>
  <c r="K245" i="11"/>
  <c r="AS245" i="11"/>
  <c r="M245" i="11"/>
  <c r="AM245" i="11"/>
  <c r="AE245" i="11"/>
  <c r="W245" i="11"/>
  <c r="Y245" i="11"/>
  <c r="AY245" i="11"/>
  <c r="BC245" i="11"/>
  <c r="AQ245" i="11"/>
  <c r="AI245" i="11"/>
  <c r="AK245" i="11"/>
  <c r="BM245" i="11"/>
  <c r="BO245" i="11"/>
  <c r="BE245" i="11"/>
  <c r="AU245" i="11"/>
  <c r="AW245" i="11"/>
  <c r="BA245" i="11"/>
  <c r="AY247" i="11"/>
  <c r="AW247" i="11"/>
  <c r="AK247" i="11"/>
  <c r="AG247" i="11"/>
  <c r="AC247" i="11"/>
  <c r="Y247" i="11"/>
  <c r="U247" i="11"/>
  <c r="Q247" i="11"/>
  <c r="AQ247" i="11"/>
  <c r="BO247" i="11"/>
  <c r="K247" i="11"/>
  <c r="I247" i="11"/>
  <c r="W247" i="11"/>
  <c r="BI247" i="11"/>
  <c r="AE247" i="11"/>
  <c r="AU247" i="11"/>
  <c r="AA247" i="11"/>
  <c r="O247" i="11"/>
  <c r="BM247" i="11"/>
  <c r="AM247" i="11"/>
  <c r="G247" i="11"/>
  <c r="S247" i="11"/>
  <c r="BK247" i="11"/>
  <c r="AI247" i="11"/>
  <c r="BE247" i="11"/>
  <c r="BA247" i="11"/>
  <c r="BG247" i="11"/>
  <c r="M247" i="11"/>
  <c r="BC247" i="11"/>
  <c r="AS247" i="11"/>
  <c r="AO247" i="11"/>
  <c r="BM225" i="11"/>
  <c r="AY225" i="11"/>
  <c r="S225" i="11"/>
  <c r="AS225" i="11"/>
  <c r="K225" i="11"/>
  <c r="AE225" i="11"/>
  <c r="BE225" i="11"/>
  <c r="Q225" i="11"/>
  <c r="AU225" i="11"/>
  <c r="AQ225" i="11"/>
  <c r="O225" i="11"/>
  <c r="AC225" i="11"/>
  <c r="M225" i="11"/>
  <c r="W225" i="11"/>
  <c r="Y225" i="11"/>
  <c r="AI225" i="11"/>
  <c r="BC225" i="11"/>
  <c r="I225" i="11"/>
  <c r="AA225" i="11"/>
  <c r="AO225" i="11"/>
  <c r="AW225" i="11"/>
  <c r="BG225" i="11"/>
  <c r="BI225" i="11"/>
  <c r="BO225" i="11"/>
  <c r="U225" i="11"/>
  <c r="AM225" i="11"/>
  <c r="BA225" i="11"/>
  <c r="AK225" i="11"/>
  <c r="G225" i="11"/>
  <c r="AG225" i="11"/>
  <c r="BK225" i="11"/>
  <c r="BE207" i="11"/>
  <c r="AI207" i="11"/>
  <c r="AA207" i="11"/>
  <c r="BC207" i="11"/>
  <c r="AG207" i="11"/>
  <c r="BM207" i="11"/>
  <c r="AO207" i="11"/>
  <c r="AQ207" i="11"/>
  <c r="AU207" i="11"/>
  <c r="BK207" i="11"/>
  <c r="K207" i="11"/>
  <c r="AE207" i="11"/>
  <c r="BI207" i="11"/>
  <c r="I207" i="11"/>
  <c r="AC207" i="11"/>
  <c r="BG207" i="11"/>
  <c r="AM207" i="11"/>
  <c r="O207" i="11"/>
  <c r="S207" i="11"/>
  <c r="W207" i="11"/>
  <c r="U207" i="11"/>
  <c r="Y207" i="11"/>
  <c r="AS207" i="11"/>
  <c r="G207" i="11"/>
  <c r="AK207" i="11"/>
  <c r="AW207" i="11"/>
  <c r="BA207" i="11"/>
  <c r="M207" i="11"/>
  <c r="BO207" i="11"/>
  <c r="Q207" i="11"/>
  <c r="AY207" i="11"/>
  <c r="BK209" i="11"/>
  <c r="AW209" i="11"/>
  <c r="I209" i="11"/>
  <c r="AA209" i="11"/>
  <c r="G209" i="11"/>
  <c r="AY209" i="11"/>
  <c r="BA209" i="11"/>
  <c r="AC209" i="11"/>
  <c r="K209" i="11"/>
  <c r="AS209" i="11"/>
  <c r="BO209" i="11"/>
  <c r="BG209" i="11"/>
  <c r="O209" i="11"/>
  <c r="U209" i="11"/>
  <c r="BE209" i="11"/>
  <c r="AK209" i="11"/>
  <c r="BC209" i="11"/>
  <c r="AU209" i="11"/>
  <c r="AM209" i="11"/>
  <c r="AO209" i="11"/>
  <c r="Y209" i="11"/>
  <c r="BI209" i="11"/>
  <c r="AQ209" i="11"/>
  <c r="AI209" i="11"/>
  <c r="BM209" i="11"/>
  <c r="AE209" i="11"/>
  <c r="Q209" i="11"/>
  <c r="W209" i="11"/>
  <c r="M209" i="11"/>
  <c r="S209" i="11"/>
  <c r="AG209" i="11"/>
  <c r="AY210" i="11"/>
  <c r="BI210" i="11"/>
  <c r="BO210" i="11"/>
  <c r="BG210" i="11"/>
  <c r="AM210" i="11"/>
  <c r="O210" i="11"/>
  <c r="BC210" i="11"/>
  <c r="AU210" i="11"/>
  <c r="BE210" i="11"/>
  <c r="AK210" i="11"/>
  <c r="I210" i="11"/>
  <c r="AG210" i="11"/>
  <c r="AQ210" i="11"/>
  <c r="AI210" i="11"/>
  <c r="M210" i="11"/>
  <c r="AA210" i="11"/>
  <c r="AE210" i="11"/>
  <c r="W210" i="11"/>
  <c r="AC210" i="11"/>
  <c r="AO210" i="11"/>
  <c r="AW210" i="11"/>
  <c r="Q210" i="11"/>
  <c r="AS210" i="11"/>
  <c r="S210" i="11"/>
  <c r="K210" i="11"/>
  <c r="Y210" i="11"/>
  <c r="BM210" i="11"/>
  <c r="BA210" i="11"/>
  <c r="BK210" i="11"/>
  <c r="G210" i="11"/>
  <c r="U210" i="11"/>
  <c r="BE208" i="11"/>
  <c r="AI208" i="11"/>
  <c r="K208" i="11"/>
  <c r="BG208" i="11"/>
  <c r="AE208" i="11"/>
  <c r="BI208" i="11"/>
  <c r="AW208" i="11"/>
  <c r="BK208" i="11"/>
  <c r="AM208" i="11"/>
  <c r="S208" i="11"/>
  <c r="I208" i="11"/>
  <c r="O208" i="11"/>
  <c r="M208" i="11"/>
  <c r="G208" i="11"/>
  <c r="W208" i="11"/>
  <c r="AA208" i="11"/>
  <c r="BO208" i="11"/>
  <c r="Q208" i="11"/>
  <c r="AK208" i="11"/>
  <c r="U208" i="11"/>
  <c r="AS208" i="11"/>
  <c r="Y208" i="11"/>
  <c r="AO208" i="11"/>
  <c r="BC208" i="11"/>
  <c r="AG208" i="11"/>
  <c r="AY208" i="11"/>
  <c r="BA208" i="11"/>
  <c r="AC208" i="11"/>
  <c r="AQ208" i="11"/>
  <c r="AU208" i="11"/>
  <c r="BM208" i="11"/>
  <c r="BG186" i="11"/>
  <c r="M186" i="11"/>
  <c r="BI186" i="11"/>
  <c r="BO186" i="11"/>
  <c r="K186" i="11"/>
  <c r="BM186" i="11"/>
  <c r="AM186" i="11"/>
  <c r="AE186" i="11"/>
  <c r="AU186" i="11"/>
  <c r="AW186" i="11"/>
  <c r="O186" i="11"/>
  <c r="G186" i="11"/>
  <c r="I186" i="11"/>
  <c r="W186" i="11"/>
  <c r="AC186" i="11"/>
  <c r="AK186" i="11"/>
  <c r="AA186" i="11"/>
  <c r="S186" i="11"/>
  <c r="U186" i="11"/>
  <c r="AI186" i="11"/>
  <c r="AG186" i="11"/>
  <c r="Q186" i="11"/>
  <c r="AY186" i="11"/>
  <c r="AQ186" i="11"/>
  <c r="AS186" i="11"/>
  <c r="AO186" i="11"/>
  <c r="BA186" i="11"/>
  <c r="Y186" i="11"/>
  <c r="BK186" i="11"/>
  <c r="BC186" i="11"/>
  <c r="BE186" i="11"/>
  <c r="M172" i="11"/>
  <c r="I172" i="11"/>
  <c r="BC172" i="11"/>
  <c r="BA172" i="11"/>
  <c r="AI172" i="11"/>
  <c r="AK172" i="11"/>
  <c r="BK172" i="11"/>
  <c r="AG172" i="11"/>
  <c r="AQ172" i="11"/>
  <c r="AO172" i="11"/>
  <c r="W172" i="11"/>
  <c r="BI172" i="11"/>
  <c r="U172" i="11"/>
  <c r="BE172" i="11"/>
  <c r="AE172" i="11"/>
  <c r="AC172" i="11"/>
  <c r="K172" i="11"/>
  <c r="AW172" i="11"/>
  <c r="G172" i="11"/>
  <c r="BG172" i="11"/>
  <c r="AY172" i="11"/>
  <c r="O172" i="11"/>
  <c r="BO172" i="11"/>
  <c r="BM172" i="11"/>
  <c r="AU172" i="11"/>
  <c r="S172" i="11"/>
  <c r="AA172" i="11"/>
  <c r="AS172" i="11"/>
  <c r="Y172" i="11"/>
  <c r="Q172" i="11"/>
  <c r="AM172" i="11"/>
  <c r="AQ174" i="11"/>
  <c r="AO174" i="11"/>
  <c r="W174" i="11"/>
  <c r="U174" i="11"/>
  <c r="Y174" i="11"/>
  <c r="I174" i="11"/>
  <c r="BK174" i="11"/>
  <c r="AE174" i="11"/>
  <c r="AC174" i="11"/>
  <c r="K174" i="11"/>
  <c r="AS174" i="11"/>
  <c r="AW174" i="11"/>
  <c r="AG174" i="11"/>
  <c r="S174" i="11"/>
  <c r="Q174" i="11"/>
  <c r="AA174" i="11"/>
  <c r="BE174" i="11"/>
  <c r="BO174" i="11"/>
  <c r="BM174" i="11"/>
  <c r="AU174" i="11"/>
  <c r="M174" i="11"/>
  <c r="O174" i="11"/>
  <c r="BC174" i="11"/>
  <c r="BA174" i="11"/>
  <c r="AI174" i="11"/>
  <c r="AK174" i="11"/>
  <c r="AY174" i="11"/>
  <c r="BI174" i="11"/>
  <c r="G174" i="11"/>
  <c r="BG174" i="11"/>
  <c r="AM174" i="11"/>
  <c r="AK170" i="11"/>
  <c r="AW170" i="11"/>
  <c r="I170" i="11"/>
  <c r="BO170" i="11"/>
  <c r="BM170" i="11"/>
  <c r="AU170" i="11"/>
  <c r="BK170" i="11"/>
  <c r="AG170" i="11"/>
  <c r="BC170" i="11"/>
  <c r="BA170" i="11"/>
  <c r="AI170" i="11"/>
  <c r="AY170" i="11"/>
  <c r="BE170" i="11"/>
  <c r="AQ170" i="11"/>
  <c r="AO170" i="11"/>
  <c r="W170" i="11"/>
  <c r="M170" i="11"/>
  <c r="U170" i="11"/>
  <c r="S170" i="11"/>
  <c r="Q170" i="11"/>
  <c r="AA170" i="11"/>
  <c r="O170" i="11"/>
  <c r="AS170" i="11"/>
  <c r="Y170" i="11"/>
  <c r="G170" i="11"/>
  <c r="BG170" i="11"/>
  <c r="AM170" i="11"/>
  <c r="AE170" i="11"/>
  <c r="AC170" i="11"/>
  <c r="BI170" i="11"/>
  <c r="K170" i="11"/>
  <c r="AQ171" i="11"/>
  <c r="AO171" i="11"/>
  <c r="W171" i="11"/>
  <c r="U171" i="11"/>
  <c r="AE171" i="11"/>
  <c r="AC171" i="11"/>
  <c r="K171" i="11"/>
  <c r="AS171" i="11"/>
  <c r="Y171" i="11"/>
  <c r="AK171" i="11"/>
  <c r="O171" i="11"/>
  <c r="S171" i="11"/>
  <c r="Q171" i="11"/>
  <c r="AA171" i="11"/>
  <c r="AW171" i="11"/>
  <c r="AM171" i="11"/>
  <c r="BO171" i="11"/>
  <c r="BM171" i="11"/>
  <c r="AU171" i="11"/>
  <c r="AG171" i="11"/>
  <c r="M171" i="11"/>
  <c r="BC171" i="11"/>
  <c r="BA171" i="11"/>
  <c r="AI171" i="11"/>
  <c r="BE171" i="11"/>
  <c r="BK171" i="11"/>
  <c r="G171" i="11"/>
  <c r="AY171" i="11"/>
  <c r="I171" i="11"/>
  <c r="BI171" i="11"/>
  <c r="BG171" i="11"/>
  <c r="AW173" i="11"/>
  <c r="AE173" i="11"/>
  <c r="AC173" i="11"/>
  <c r="K173" i="11"/>
  <c r="S173" i="11"/>
  <c r="Q173" i="11"/>
  <c r="AY173" i="11"/>
  <c r="O173" i="11"/>
  <c r="G173" i="11"/>
  <c r="BG173" i="11"/>
  <c r="M173" i="11"/>
  <c r="AK173" i="11"/>
  <c r="AM173" i="11"/>
  <c r="U173" i="11"/>
  <c r="BC173" i="11"/>
  <c r="BA173" i="11"/>
  <c r="AI173" i="11"/>
  <c r="AG173" i="11"/>
  <c r="AS173" i="11"/>
  <c r="Y173" i="11"/>
  <c r="AQ173" i="11"/>
  <c r="AO173" i="11"/>
  <c r="W173" i="11"/>
  <c r="BE173" i="11"/>
  <c r="AA173" i="11"/>
  <c r="BI173" i="11"/>
  <c r="BO173" i="11"/>
  <c r="BM173" i="11"/>
  <c r="BK173" i="11"/>
  <c r="AU173" i="11"/>
  <c r="I173" i="11"/>
  <c r="BM179" i="11"/>
  <c r="AA179" i="11"/>
  <c r="AW179" i="11"/>
  <c r="W179" i="11"/>
  <c r="S179" i="11"/>
  <c r="AO179" i="11"/>
  <c r="AK179" i="11"/>
  <c r="I179" i="11"/>
  <c r="K179" i="11"/>
  <c r="G179" i="11"/>
  <c r="BI179" i="11"/>
  <c r="BA179" i="11"/>
  <c r="BK179" i="11"/>
  <c r="BO179" i="11"/>
  <c r="U179" i="11"/>
  <c r="O179" i="11"/>
  <c r="AC179" i="11"/>
  <c r="AU179" i="11"/>
  <c r="AQ179" i="11"/>
  <c r="BE179" i="11"/>
  <c r="AY179" i="11"/>
  <c r="AS179" i="11"/>
  <c r="M179" i="11"/>
  <c r="AM179" i="11"/>
  <c r="Y179" i="11"/>
  <c r="AG179" i="11"/>
  <c r="AI179" i="11"/>
  <c r="Q179" i="11"/>
  <c r="BC179" i="11"/>
  <c r="AE179" i="11"/>
  <c r="BG179" i="11"/>
  <c r="BO154" i="11"/>
  <c r="BG154" i="11"/>
  <c r="Y154" i="11"/>
  <c r="AA154" i="11"/>
  <c r="BM154" i="11"/>
  <c r="AQ154" i="11"/>
  <c r="AU154" i="11"/>
  <c r="AM154" i="11"/>
  <c r="BC154" i="11"/>
  <c r="AY154" i="11"/>
  <c r="Q154" i="11"/>
  <c r="AW154" i="11"/>
  <c r="I154" i="11"/>
  <c r="M154" i="11"/>
  <c r="BK154" i="11"/>
  <c r="AC154" i="11"/>
  <c r="G154" i="11"/>
  <c r="AG154" i="11"/>
  <c r="K154" i="11"/>
  <c r="AK154" i="11"/>
  <c r="U154" i="11"/>
  <c r="AO154" i="11"/>
  <c r="S154" i="11"/>
  <c r="W154" i="11"/>
  <c r="BE154" i="11"/>
  <c r="AI154" i="11"/>
  <c r="BI154" i="11"/>
  <c r="AS154" i="11"/>
  <c r="O154" i="11"/>
  <c r="BA154" i="11"/>
  <c r="AE154" i="11"/>
  <c r="BO153" i="11"/>
  <c r="AU153" i="11"/>
  <c r="W153" i="11"/>
  <c r="I153" i="11"/>
  <c r="M153" i="11"/>
  <c r="O153" i="11"/>
  <c r="BA153" i="11"/>
  <c r="AE153" i="11"/>
  <c r="AG153" i="11"/>
  <c r="K153" i="11"/>
  <c r="AK153" i="11"/>
  <c r="AA153" i="11"/>
  <c r="BM153" i="11"/>
  <c r="AQ153" i="11"/>
  <c r="BE153" i="11"/>
  <c r="AI153" i="11"/>
  <c r="BI153" i="11"/>
  <c r="U153" i="11"/>
  <c r="AM153" i="11"/>
  <c r="BC153" i="11"/>
  <c r="AW153" i="11"/>
  <c r="BG153" i="11"/>
  <c r="AS153" i="11"/>
  <c r="AY153" i="11"/>
  <c r="Q153" i="11"/>
  <c r="BK153" i="11"/>
  <c r="AC153" i="11"/>
  <c r="G153" i="11"/>
  <c r="Y153" i="11"/>
  <c r="AO153" i="11"/>
  <c r="S153" i="11"/>
  <c r="BO155" i="11"/>
  <c r="AU155" i="11"/>
  <c r="I155" i="11"/>
  <c r="M155" i="11"/>
  <c r="U155" i="11"/>
  <c r="AA155" i="11"/>
  <c r="BC155" i="11"/>
  <c r="AG155" i="11"/>
  <c r="K155" i="11"/>
  <c r="AK155" i="11"/>
  <c r="AW155" i="11"/>
  <c r="AS155" i="11"/>
  <c r="AM155" i="11"/>
  <c r="Q155" i="11"/>
  <c r="BE155" i="11"/>
  <c r="AI155" i="11"/>
  <c r="BI155" i="11"/>
  <c r="AY155" i="11"/>
  <c r="AC155" i="11"/>
  <c r="G155" i="11"/>
  <c r="BG155" i="11"/>
  <c r="BK155" i="11"/>
  <c r="AO155" i="11"/>
  <c r="S155" i="11"/>
  <c r="Y155" i="11"/>
  <c r="BA155" i="11"/>
  <c r="AE155" i="11"/>
  <c r="W155" i="11"/>
  <c r="O155" i="11"/>
  <c r="BM155" i="11"/>
  <c r="AQ155" i="11"/>
  <c r="D142" i="11"/>
  <c r="BS142" i="11" s="1"/>
  <c r="AU84" i="11"/>
  <c r="AO84" i="11"/>
  <c r="Y84" i="11"/>
  <c r="Q84" i="11"/>
  <c r="M84" i="11"/>
  <c r="BC84" i="11"/>
  <c r="AS84" i="11"/>
  <c r="S84" i="11"/>
  <c r="W84" i="11"/>
  <c r="G84" i="11"/>
  <c r="I84" i="11"/>
  <c r="BE84" i="11"/>
  <c r="BK84" i="11"/>
  <c r="BM84" i="11"/>
  <c r="AQ84" i="11"/>
  <c r="BA84" i="11"/>
  <c r="AI84" i="11"/>
  <c r="AG84" i="11"/>
  <c r="AA84" i="11"/>
  <c r="AK84" i="11"/>
  <c r="U84" i="11"/>
  <c r="BG84" i="11"/>
  <c r="BI84" i="11"/>
  <c r="BO84" i="11"/>
  <c r="O84" i="11"/>
  <c r="AW84" i="11"/>
  <c r="AM84" i="11"/>
  <c r="AC84" i="11"/>
  <c r="K84" i="11"/>
  <c r="AY84" i="11"/>
  <c r="BK88" i="11"/>
  <c r="AS88" i="11"/>
  <c r="AO88" i="11"/>
  <c r="AG88" i="11"/>
  <c r="U88" i="11"/>
  <c r="BE88" i="11"/>
  <c r="BM88" i="11"/>
  <c r="Q88" i="11"/>
  <c r="I88" i="11"/>
  <c r="AI88" i="11"/>
  <c r="BG88" i="11"/>
  <c r="BA88" i="11"/>
  <c r="G88" i="11"/>
  <c r="Y88" i="11"/>
  <c r="K88" i="11"/>
  <c r="BC88" i="11"/>
  <c r="AK88" i="11"/>
  <c r="O88" i="11"/>
  <c r="AC88" i="11"/>
  <c r="W88" i="11"/>
  <c r="BI88" i="11"/>
  <c r="AM88" i="11"/>
  <c r="AU88" i="11"/>
  <c r="S88" i="11"/>
  <c r="AY88" i="11"/>
  <c r="AQ88" i="11"/>
  <c r="M88" i="11"/>
  <c r="AA88" i="11"/>
  <c r="BO88" i="11"/>
  <c r="AW88" i="11"/>
  <c r="BO94" i="11"/>
  <c r="I94" i="11"/>
  <c r="AS94" i="11"/>
  <c r="BE94" i="11"/>
  <c r="AI94" i="11"/>
  <c r="AY94" i="11"/>
  <c r="Q94" i="11"/>
  <c r="BC94" i="11"/>
  <c r="AG94" i="11"/>
  <c r="BG94" i="11"/>
  <c r="O94" i="11"/>
  <c r="BM94" i="11"/>
  <c r="S94" i="11"/>
  <c r="U94" i="11"/>
  <c r="Y94" i="11"/>
  <c r="AM94" i="11"/>
  <c r="AQ94" i="11"/>
  <c r="K94" i="11"/>
  <c r="AK94" i="11"/>
  <c r="BK94" i="11"/>
  <c r="AC94" i="11"/>
  <c r="W94" i="11"/>
  <c r="AW94" i="11"/>
  <c r="AO94" i="11"/>
  <c r="AU94" i="11"/>
  <c r="BI94" i="11"/>
  <c r="BA94" i="11"/>
  <c r="G94" i="11"/>
  <c r="AA94" i="11"/>
  <c r="AE94" i="11"/>
  <c r="M94" i="11"/>
  <c r="BK102" i="11"/>
  <c r="BE102" i="11"/>
  <c r="U102" i="11"/>
  <c r="AS102" i="11"/>
  <c r="AC102" i="11"/>
  <c r="BM102" i="11"/>
  <c r="AE102" i="11"/>
  <c r="BG102" i="11"/>
  <c r="AW102" i="11"/>
  <c r="AA102" i="11"/>
  <c r="G102" i="11"/>
  <c r="AG102" i="11"/>
  <c r="S102" i="11"/>
  <c r="M102" i="11"/>
  <c r="AO102" i="11"/>
  <c r="Q102" i="11"/>
  <c r="BC102" i="11"/>
  <c r="W102" i="11"/>
  <c r="AK102" i="11"/>
  <c r="AM102" i="11"/>
  <c r="I102" i="11"/>
  <c r="BA102" i="11"/>
  <c r="BO102" i="11"/>
  <c r="AI102" i="11"/>
  <c r="BI102" i="11"/>
  <c r="AY102" i="11"/>
  <c r="AU102" i="11"/>
  <c r="Y102" i="11"/>
  <c r="O102" i="11"/>
  <c r="AQ102" i="11"/>
  <c r="K102" i="11"/>
  <c r="AW118" i="11"/>
  <c r="Y118" i="11"/>
  <c r="G118" i="11"/>
  <c r="BG118" i="11"/>
  <c r="AY118" i="11"/>
  <c r="BI118" i="11"/>
  <c r="M118" i="11"/>
  <c r="AK118" i="11"/>
  <c r="I118" i="11"/>
  <c r="AE118" i="11"/>
  <c r="AC118" i="11"/>
  <c r="K118" i="11"/>
  <c r="AM118" i="11"/>
  <c r="AS118" i="11"/>
  <c r="AG118" i="11"/>
  <c r="BE118" i="11"/>
  <c r="AO118" i="11"/>
  <c r="U118" i="11"/>
  <c r="BC118" i="11"/>
  <c r="Q118" i="11"/>
  <c r="S118" i="11"/>
  <c r="AI118" i="11"/>
  <c r="BK118" i="11"/>
  <c r="BM118" i="11"/>
  <c r="W118" i="11"/>
  <c r="BA118" i="11"/>
  <c r="AA118" i="11"/>
  <c r="BO118" i="11"/>
  <c r="O118" i="11"/>
  <c r="AQ118" i="11"/>
  <c r="AU118" i="11"/>
  <c r="BK120" i="11"/>
  <c r="BG120" i="11"/>
  <c r="K120" i="11"/>
  <c r="U120" i="11"/>
  <c r="AU120" i="11"/>
  <c r="AS120" i="11"/>
  <c r="AI120" i="11"/>
  <c r="W120" i="11"/>
  <c r="AE120" i="11"/>
  <c r="Q120" i="11"/>
  <c r="BM120" i="11"/>
  <c r="AC120" i="11"/>
  <c r="BE120" i="11"/>
  <c r="G120" i="11"/>
  <c r="Y120" i="11"/>
  <c r="I120" i="11"/>
  <c r="O120" i="11"/>
  <c r="AG120" i="11"/>
  <c r="AW120" i="11"/>
  <c r="AA120" i="11"/>
  <c r="BA120" i="11"/>
  <c r="BI120" i="11"/>
  <c r="AM120" i="11"/>
  <c r="AO120" i="11"/>
  <c r="AQ120" i="11"/>
  <c r="BC120" i="11"/>
  <c r="M120" i="11"/>
  <c r="BO120" i="11"/>
  <c r="AK120" i="11"/>
  <c r="S120" i="11"/>
  <c r="AY120" i="11"/>
  <c r="AG86" i="11"/>
  <c r="BO86" i="11"/>
  <c r="BE86" i="11"/>
  <c r="AS86" i="11"/>
  <c r="AU86" i="11"/>
  <c r="BI86" i="11"/>
  <c r="AA86" i="11"/>
  <c r="Q86" i="11"/>
  <c r="BC86" i="11"/>
  <c r="U86" i="11"/>
  <c r="O86" i="11"/>
  <c r="AQ86" i="11"/>
  <c r="Y86" i="11"/>
  <c r="AY86" i="11"/>
  <c r="W86" i="11"/>
  <c r="AW86" i="11"/>
  <c r="AO86" i="11"/>
  <c r="G86" i="11"/>
  <c r="I86" i="11"/>
  <c r="AI86" i="11"/>
  <c r="BA86" i="11"/>
  <c r="S86" i="11"/>
  <c r="BG86" i="11"/>
  <c r="BM86" i="11"/>
  <c r="M86" i="11"/>
  <c r="AM86" i="11"/>
  <c r="BK86" i="11"/>
  <c r="K86" i="11"/>
  <c r="AK86" i="11"/>
  <c r="AC86" i="11"/>
  <c r="BE90" i="11"/>
  <c r="AQ90" i="11"/>
  <c r="M90" i="11"/>
  <c r="AI90" i="11"/>
  <c r="K90" i="11"/>
  <c r="BO90" i="11"/>
  <c r="G90" i="11"/>
  <c r="AU90" i="11"/>
  <c r="BC90" i="11"/>
  <c r="AC90" i="11"/>
  <c r="AW90" i="11"/>
  <c r="Y90" i="11"/>
  <c r="Q90" i="11"/>
  <c r="W90" i="11"/>
  <c r="AK90" i="11"/>
  <c r="AA90" i="11"/>
  <c r="BA90" i="11"/>
  <c r="AS90" i="11"/>
  <c r="S90" i="11"/>
  <c r="BG90" i="11"/>
  <c r="O90" i="11"/>
  <c r="AY90" i="11"/>
  <c r="BM90" i="11"/>
  <c r="U90" i="11"/>
  <c r="AO90" i="11"/>
  <c r="BK90" i="11"/>
  <c r="AG90" i="11"/>
  <c r="BI90" i="11"/>
  <c r="AM90" i="11"/>
  <c r="I90" i="11"/>
  <c r="BK116" i="11"/>
  <c r="BC116" i="11"/>
  <c r="AO116" i="11"/>
  <c r="Y116" i="11"/>
  <c r="K116" i="11"/>
  <c r="AQ116" i="11"/>
  <c r="BG116" i="11"/>
  <c r="S116" i="11"/>
  <c r="BM116" i="11"/>
  <c r="W116" i="11"/>
  <c r="BE116" i="11"/>
  <c r="M116" i="11"/>
  <c r="AE116" i="11"/>
  <c r="AI116" i="11"/>
  <c r="AY116" i="11"/>
  <c r="AC116" i="11"/>
  <c r="AM116" i="11"/>
  <c r="AU116" i="11"/>
  <c r="Q116" i="11"/>
  <c r="G116" i="11"/>
  <c r="AS116" i="11"/>
  <c r="BI116" i="11"/>
  <c r="U116" i="11"/>
  <c r="BA116" i="11"/>
  <c r="AW116" i="11"/>
  <c r="BO116" i="11"/>
  <c r="O116" i="11"/>
  <c r="AA116" i="11"/>
  <c r="AG116" i="11"/>
  <c r="I116" i="11"/>
  <c r="AK116" i="11"/>
  <c r="BK85" i="11"/>
  <c r="BG85" i="11"/>
  <c r="K85" i="11"/>
  <c r="BE85" i="11"/>
  <c r="I85" i="11"/>
  <c r="AU85" i="11"/>
  <c r="AI85" i="11"/>
  <c r="AG85" i="11"/>
  <c r="W85" i="11"/>
  <c r="BA85" i="11"/>
  <c r="AO85" i="11"/>
  <c r="AS85" i="11"/>
  <c r="AQ85" i="11"/>
  <c r="AM85" i="11"/>
  <c r="AC85" i="11"/>
  <c r="AK85" i="11"/>
  <c r="Q85" i="11"/>
  <c r="BO85" i="11"/>
  <c r="BI85" i="11"/>
  <c r="AA85" i="11"/>
  <c r="BM85" i="11"/>
  <c r="G85" i="11"/>
  <c r="M85" i="11"/>
  <c r="U85" i="11"/>
  <c r="S85" i="11"/>
  <c r="Y85" i="11"/>
  <c r="BC85" i="11"/>
  <c r="AW85" i="11"/>
  <c r="O85" i="11"/>
  <c r="AY85" i="11"/>
  <c r="BK93" i="11"/>
  <c r="BM93" i="11"/>
  <c r="AU93" i="11"/>
  <c r="AC93" i="11"/>
  <c r="K93" i="11"/>
  <c r="Q93" i="11"/>
  <c r="AO93" i="11"/>
  <c r="BG93" i="11"/>
  <c r="BE93" i="11"/>
  <c r="AM93" i="11"/>
  <c r="G93" i="11"/>
  <c r="M93" i="11"/>
  <c r="AY93" i="11"/>
  <c r="W93" i="11"/>
  <c r="S93" i="11"/>
  <c r="AG93" i="11"/>
  <c r="Y93" i="11"/>
  <c r="BA93" i="11"/>
  <c r="AQ93" i="11"/>
  <c r="AS93" i="11"/>
  <c r="AK93" i="11"/>
  <c r="AI93" i="11"/>
  <c r="BO93" i="11"/>
  <c r="BI93" i="11"/>
  <c r="O93" i="11"/>
  <c r="I93" i="11"/>
  <c r="AA93" i="11"/>
  <c r="U93" i="11"/>
  <c r="BC93" i="11"/>
  <c r="AW93" i="11"/>
  <c r="BG101" i="11"/>
  <c r="BI101" i="11"/>
  <c r="Y101" i="11"/>
  <c r="BM101" i="11"/>
  <c r="Q101" i="11"/>
  <c r="AW101" i="11"/>
  <c r="AA101" i="11"/>
  <c r="BC101" i="11"/>
  <c r="AG101" i="11"/>
  <c r="AO101" i="11"/>
  <c r="BO101" i="11"/>
  <c r="AU101" i="11"/>
  <c r="BA101" i="11"/>
  <c r="AC101" i="11"/>
  <c r="M101" i="11"/>
  <c r="AM101" i="11"/>
  <c r="G101" i="11"/>
  <c r="I101" i="11"/>
  <c r="AY101" i="11"/>
  <c r="S101" i="11"/>
  <c r="U101" i="11"/>
  <c r="K101" i="11"/>
  <c r="AK101" i="11"/>
  <c r="BK101" i="11"/>
  <c r="AE101" i="11"/>
  <c r="AS101" i="11"/>
  <c r="W101" i="11"/>
  <c r="BE101" i="11"/>
  <c r="AI101" i="11"/>
  <c r="AQ101" i="11"/>
  <c r="O101" i="11"/>
  <c r="BG119" i="11"/>
  <c r="AG119" i="11"/>
  <c r="AQ119" i="11"/>
  <c r="Y119" i="11"/>
  <c r="Q119" i="11"/>
  <c r="BI119" i="11"/>
  <c r="I119" i="11"/>
  <c r="BA119" i="11"/>
  <c r="AS119" i="11"/>
  <c r="AO119" i="11"/>
  <c r="AA119" i="11"/>
  <c r="BM119" i="11"/>
  <c r="M119" i="11"/>
  <c r="K119" i="11"/>
  <c r="BO119" i="11"/>
  <c r="G119" i="11"/>
  <c r="AI119" i="11"/>
  <c r="AY119" i="11"/>
  <c r="AC119" i="11"/>
  <c r="BK119" i="11"/>
  <c r="AE119" i="11"/>
  <c r="AW119" i="11"/>
  <c r="S119" i="11"/>
  <c r="U119" i="11"/>
  <c r="W119" i="11"/>
  <c r="AK119" i="11"/>
  <c r="BE119" i="11"/>
  <c r="O119" i="11"/>
  <c r="AU119" i="11"/>
  <c r="BC119" i="11"/>
  <c r="AM119" i="11"/>
  <c r="D132" i="11"/>
  <c r="BS132" i="11" s="1"/>
  <c r="BE83" i="11"/>
  <c r="AS83" i="11"/>
  <c r="I83" i="11"/>
  <c r="BO83" i="11"/>
  <c r="AG83" i="11"/>
  <c r="U83" i="11"/>
  <c r="K83" i="11"/>
  <c r="AW83" i="11"/>
  <c r="O83" i="11"/>
  <c r="BM83" i="11"/>
  <c r="S83" i="11"/>
  <c r="AC83" i="11"/>
  <c r="AA83" i="11"/>
  <c r="AO83" i="11"/>
  <c r="AI83" i="11"/>
  <c r="Y83" i="11"/>
  <c r="AY83" i="11"/>
  <c r="AU83" i="11"/>
  <c r="AK83" i="11"/>
  <c r="BK83" i="11"/>
  <c r="AQ83" i="11"/>
  <c r="BG83" i="11"/>
  <c r="BI83" i="11"/>
  <c r="Q83" i="11"/>
  <c r="BC83" i="11"/>
  <c r="AM83" i="11"/>
  <c r="W83" i="11"/>
  <c r="M83" i="11"/>
  <c r="G83" i="11"/>
  <c r="BA83" i="11"/>
  <c r="BK87" i="11"/>
  <c r="AW87" i="11"/>
  <c r="Y87" i="11"/>
  <c r="G87" i="11"/>
  <c r="I87" i="11"/>
  <c r="AS87" i="11"/>
  <c r="W87" i="11"/>
  <c r="BO87" i="11"/>
  <c r="AO87" i="11"/>
  <c r="U87" i="11"/>
  <c r="BA87" i="11"/>
  <c r="BM87" i="11"/>
  <c r="AK87" i="11"/>
  <c r="Q87" i="11"/>
  <c r="BG87" i="11"/>
  <c r="AI87" i="11"/>
  <c r="K87" i="11"/>
  <c r="BC87" i="11"/>
  <c r="AC87" i="11"/>
  <c r="S87" i="11"/>
  <c r="AG87" i="11"/>
  <c r="BI87" i="11"/>
  <c r="AU87" i="11"/>
  <c r="AQ87" i="11"/>
  <c r="BE87" i="11"/>
  <c r="AA87" i="11"/>
  <c r="AY87" i="11"/>
  <c r="M87" i="11"/>
  <c r="O87" i="11"/>
  <c r="AM87" i="11"/>
  <c r="BK117" i="11"/>
  <c r="AU117" i="11"/>
  <c r="U117" i="11"/>
  <c r="AS117" i="11"/>
  <c r="Q117" i="11"/>
  <c r="AO117" i="11"/>
  <c r="K117" i="11"/>
  <c r="BM117" i="11"/>
  <c r="AI117" i="11"/>
  <c r="I117" i="11"/>
  <c r="W117" i="11"/>
  <c r="BG117" i="11"/>
  <c r="AG117" i="11"/>
  <c r="BE117" i="11"/>
  <c r="S117" i="11"/>
  <c r="AC117" i="11"/>
  <c r="BO117" i="11"/>
  <c r="M117" i="11"/>
  <c r="BA117" i="11"/>
  <c r="AE117" i="11"/>
  <c r="AK117" i="11"/>
  <c r="AM117" i="11"/>
  <c r="BC117" i="11"/>
  <c r="BI117" i="11"/>
  <c r="O117" i="11"/>
  <c r="G117" i="11"/>
  <c r="Y117" i="11"/>
  <c r="AA117" i="11"/>
  <c r="AQ117" i="11"/>
  <c r="AY117" i="11"/>
  <c r="AW117" i="11"/>
  <c r="BO89" i="11"/>
  <c r="AS89" i="11"/>
  <c r="U89" i="11"/>
  <c r="BE89" i="11"/>
  <c r="AG89" i="11"/>
  <c r="K89" i="11"/>
  <c r="AM89" i="11"/>
  <c r="AO89" i="11"/>
  <c r="S89" i="11"/>
  <c r="Y89" i="11"/>
  <c r="AW89" i="11"/>
  <c r="BM89" i="11"/>
  <c r="AQ89" i="11"/>
  <c r="I89" i="11"/>
  <c r="W89" i="11"/>
  <c r="O89" i="11"/>
  <c r="AI89" i="11"/>
  <c r="M89" i="11"/>
  <c r="AA89" i="11"/>
  <c r="Q89" i="11"/>
  <c r="AU89" i="11"/>
  <c r="AY89" i="11"/>
  <c r="AC89" i="11"/>
  <c r="G89" i="11"/>
  <c r="BG89" i="11"/>
  <c r="AK89" i="11"/>
  <c r="BK89" i="11"/>
  <c r="BA89" i="11"/>
  <c r="BC89" i="11"/>
  <c r="BI89" i="11"/>
  <c r="AA115" i="11"/>
  <c r="AW115" i="11"/>
  <c r="O115" i="11"/>
  <c r="AS115" i="11"/>
  <c r="G115" i="11"/>
  <c r="BG115" i="11"/>
  <c r="I115" i="11"/>
  <c r="M115" i="11"/>
  <c r="AM115" i="11"/>
  <c r="AE115" i="11"/>
  <c r="AC115" i="11"/>
  <c r="K115" i="11"/>
  <c r="AY115" i="11"/>
  <c r="BO115" i="11"/>
  <c r="BC115" i="11"/>
  <c r="Q115" i="11"/>
  <c r="BE115" i="11"/>
  <c r="S115" i="11"/>
  <c r="AI115" i="11"/>
  <c r="BK115" i="11"/>
  <c r="BM115" i="11"/>
  <c r="W115" i="11"/>
  <c r="AK115" i="11"/>
  <c r="Y115" i="11"/>
  <c r="U115" i="11"/>
  <c r="BA115" i="11"/>
  <c r="BI115" i="11"/>
  <c r="AO115" i="11"/>
  <c r="AG115" i="11"/>
  <c r="AU115" i="11"/>
  <c r="AQ115" i="11"/>
  <c r="BG45" i="11"/>
  <c r="AQ47" i="11"/>
  <c r="AS49" i="11"/>
  <c r="BG51" i="11"/>
  <c r="AO53" i="11"/>
  <c r="AG46" i="11"/>
  <c r="BO50" i="11"/>
  <c r="AW52" i="11"/>
  <c r="O48" i="11"/>
  <c r="D4" i="21"/>
  <c r="B3" i="21"/>
  <c r="B2" i="21"/>
  <c r="C5" i="7"/>
  <c r="C3" i="11" s="1"/>
  <c r="C4" i="7"/>
  <c r="C2" i="11" s="1"/>
  <c r="BR341" i="11" l="1"/>
  <c r="BC32" i="11"/>
  <c r="BR32" i="11" s="1"/>
  <c r="BQ32" i="11"/>
  <c r="BC37" i="11"/>
  <c r="BR37" i="11" s="1"/>
  <c r="BQ37" i="11"/>
  <c r="BC35" i="11"/>
  <c r="BR35" i="11" s="1"/>
  <c r="BQ35" i="11"/>
  <c r="BC31" i="11"/>
  <c r="BR31" i="11" s="1"/>
  <c r="BQ31" i="11"/>
  <c r="BC33" i="11"/>
  <c r="BR33" i="11" s="1"/>
  <c r="BQ33" i="11"/>
  <c r="C14" i="21"/>
  <c r="J16" i="7"/>
  <c r="G487" i="11"/>
  <c r="M414" i="11"/>
  <c r="N414" i="11" s="1"/>
  <c r="BR115" i="11"/>
  <c r="BR388" i="11"/>
  <c r="BR88" i="11"/>
  <c r="BR117" i="11"/>
  <c r="BR101" i="11"/>
  <c r="BR93" i="11"/>
  <c r="BR94" i="11"/>
  <c r="BR209" i="11"/>
  <c r="BR207" i="11"/>
  <c r="BR247" i="11"/>
  <c r="BR358" i="11"/>
  <c r="BR377" i="11"/>
  <c r="BR179" i="11"/>
  <c r="BR208" i="11"/>
  <c r="BR333" i="11"/>
  <c r="BR357" i="11"/>
  <c r="BR363" i="11"/>
  <c r="BR448" i="11"/>
  <c r="BR328" i="11"/>
  <c r="BR415" i="11"/>
  <c r="BR455" i="11"/>
  <c r="BR153" i="11"/>
  <c r="BR331" i="11"/>
  <c r="BR338" i="11"/>
  <c r="G347" i="11"/>
  <c r="BR348" i="11"/>
  <c r="BR378" i="11"/>
  <c r="G395" i="11"/>
  <c r="BR396" i="11"/>
  <c r="BR87" i="11"/>
  <c r="BR116" i="11"/>
  <c r="BR155" i="11"/>
  <c r="BR210" i="11"/>
  <c r="BR312" i="11"/>
  <c r="BR310" i="11"/>
  <c r="BR334" i="11"/>
  <c r="BR336" i="11"/>
  <c r="BR332" i="11"/>
  <c r="BR389" i="11"/>
  <c r="BR408" i="11"/>
  <c r="BR460" i="11"/>
  <c r="G464" i="11"/>
  <c r="BR465" i="11"/>
  <c r="BR488" i="11"/>
  <c r="BR120" i="11"/>
  <c r="BR174" i="11"/>
  <c r="BR172" i="11"/>
  <c r="BR269" i="11"/>
  <c r="G317" i="11"/>
  <c r="BR318" i="11"/>
  <c r="BR335" i="11"/>
  <c r="BR329" i="11"/>
  <c r="G426" i="11"/>
  <c r="BR426" i="11" s="1"/>
  <c r="BR427" i="11"/>
  <c r="BR454" i="11"/>
  <c r="BR458" i="11"/>
  <c r="BR491" i="11"/>
  <c r="G507" i="11"/>
  <c r="BR508" i="11"/>
  <c r="BR119" i="11"/>
  <c r="BR86" i="11"/>
  <c r="BR84" i="11"/>
  <c r="BR246" i="11"/>
  <c r="BR330" i="11"/>
  <c r="BR379" i="11"/>
  <c r="BR422" i="11"/>
  <c r="BR89" i="11"/>
  <c r="BR85" i="11"/>
  <c r="BR170" i="11"/>
  <c r="BR186" i="11"/>
  <c r="BR342" i="11"/>
  <c r="BR340" i="11"/>
  <c r="G367" i="11"/>
  <c r="BR368" i="11"/>
  <c r="BR409" i="11"/>
  <c r="BR489" i="11"/>
  <c r="BR339" i="11"/>
  <c r="BR154" i="11"/>
  <c r="BR173" i="11"/>
  <c r="BR225" i="11"/>
  <c r="BR245" i="11"/>
  <c r="BR244" i="11"/>
  <c r="BR268" i="11"/>
  <c r="BR381" i="11"/>
  <c r="BR424" i="11"/>
  <c r="G442" i="11"/>
  <c r="BR443" i="11"/>
  <c r="G437" i="11"/>
  <c r="BR438" i="11"/>
  <c r="BR457" i="11"/>
  <c r="G474" i="11"/>
  <c r="BR475" i="11"/>
  <c r="BR490" i="11"/>
  <c r="BR102" i="11"/>
  <c r="BR171" i="11"/>
  <c r="BR337" i="11"/>
  <c r="BR83" i="11"/>
  <c r="BR90" i="11"/>
  <c r="BR118" i="11"/>
  <c r="BR380" i="11"/>
  <c r="BR456" i="11"/>
  <c r="BG100" i="11"/>
  <c r="BH100" i="11" s="1"/>
  <c r="G414" i="11"/>
  <c r="BO356" i="11"/>
  <c r="BP356" i="11" s="1"/>
  <c r="BO407" i="11"/>
  <c r="BP407" i="11" s="1"/>
  <c r="BO114" i="11"/>
  <c r="BP114" i="11" s="1"/>
  <c r="BI414" i="11"/>
  <c r="BJ414" i="11" s="1"/>
  <c r="D355" i="11"/>
  <c r="BM114" i="11"/>
  <c r="BN114" i="11" s="1"/>
  <c r="BO453" i="11"/>
  <c r="BP453" i="11" s="1"/>
  <c r="BK100" i="11"/>
  <c r="BL100" i="11" s="1"/>
  <c r="G100" i="11"/>
  <c r="BO100" i="11"/>
  <c r="BP100" i="11" s="1"/>
  <c r="BG243" i="11"/>
  <c r="BH243" i="11" s="1"/>
  <c r="G356" i="11"/>
  <c r="BK356" i="11"/>
  <c r="BL356" i="11" s="1"/>
  <c r="G114" i="11"/>
  <c r="I376" i="11"/>
  <c r="J376" i="11" s="1"/>
  <c r="BK387" i="11"/>
  <c r="BL387" i="11" s="1"/>
  <c r="I487" i="11"/>
  <c r="D43" i="11"/>
  <c r="BS43" i="11" s="1"/>
  <c r="BG152" i="11"/>
  <c r="BH152" i="11" s="1"/>
  <c r="I152" i="11"/>
  <c r="G243" i="11"/>
  <c r="G266" i="11"/>
  <c r="BM327" i="11"/>
  <c r="BN327" i="11" s="1"/>
  <c r="BI387" i="11"/>
  <c r="BJ387" i="11" s="1"/>
  <c r="I407" i="11"/>
  <c r="I414" i="11"/>
  <c r="J414" i="11" s="1"/>
  <c r="BO243" i="11"/>
  <c r="BP243" i="11" s="1"/>
  <c r="BG367" i="11"/>
  <c r="BH367" i="11" s="1"/>
  <c r="G407" i="11"/>
  <c r="BK114" i="11"/>
  <c r="BL114" i="11" s="1"/>
  <c r="BK152" i="11"/>
  <c r="BL152" i="11" s="1"/>
  <c r="I243" i="11"/>
  <c r="J243" i="11" s="1"/>
  <c r="BI243" i="11"/>
  <c r="BJ243" i="11" s="1"/>
  <c r="BK243" i="11"/>
  <c r="BL243" i="11" s="1"/>
  <c r="BG327" i="11"/>
  <c r="BH327" i="11" s="1"/>
  <c r="I367" i="11"/>
  <c r="J367" i="11" s="1"/>
  <c r="BG387" i="11"/>
  <c r="BH387" i="11" s="1"/>
  <c r="BO414" i="11"/>
  <c r="BP414" i="11" s="1"/>
  <c r="BM414" i="11"/>
  <c r="BN414" i="11" s="1"/>
  <c r="I453" i="11"/>
  <c r="J453" i="11" s="1"/>
  <c r="G453" i="11"/>
  <c r="BO487" i="11"/>
  <c r="BP487" i="11" s="1"/>
  <c r="I114" i="11"/>
  <c r="J114" i="11" s="1"/>
  <c r="BO152" i="11"/>
  <c r="BP152" i="11" s="1"/>
  <c r="BM243" i="11"/>
  <c r="BN243" i="11" s="1"/>
  <c r="BO266" i="11"/>
  <c r="BP266" i="11" s="1"/>
  <c r="BO327" i="11"/>
  <c r="BP327" i="11" s="1"/>
  <c r="BK327" i="11"/>
  <c r="BL327" i="11" s="1"/>
  <c r="G376" i="11"/>
  <c r="BO376" i="11"/>
  <c r="BP376" i="11" s="1"/>
  <c r="I387" i="11"/>
  <c r="J387" i="11" s="1"/>
  <c r="G387" i="11"/>
  <c r="BG395" i="11"/>
  <c r="BH395" i="11" s="1"/>
  <c r="BI407" i="11"/>
  <c r="BJ407" i="11" s="1"/>
  <c r="BK407" i="11"/>
  <c r="BL407" i="11" s="1"/>
  <c r="I327" i="11"/>
  <c r="BO367" i="11"/>
  <c r="BP367" i="11" s="1"/>
  <c r="BO387" i="11"/>
  <c r="BP387" i="11" s="1"/>
  <c r="BO395" i="11"/>
  <c r="BP395" i="11" s="1"/>
  <c r="BM395" i="11"/>
  <c r="BN395" i="11" s="1"/>
  <c r="BI152" i="11"/>
  <c r="BJ152" i="11" s="1"/>
  <c r="G327" i="11"/>
  <c r="BM367" i="11"/>
  <c r="BN367" i="11" s="1"/>
  <c r="I395" i="11"/>
  <c r="J395" i="11" s="1"/>
  <c r="BG407" i="11"/>
  <c r="BH407" i="11" s="1"/>
  <c r="BI114" i="11"/>
  <c r="BJ114" i="11" s="1"/>
  <c r="BG114" i="11"/>
  <c r="BH114" i="11" s="1"/>
  <c r="BI100" i="11"/>
  <c r="BJ100" i="11" s="1"/>
  <c r="AM114" i="11"/>
  <c r="AN114" i="11" s="1"/>
  <c r="AU114" i="11"/>
  <c r="AV114" i="11" s="1"/>
  <c r="Y114" i="11"/>
  <c r="Z114" i="11" s="1"/>
  <c r="S114" i="11"/>
  <c r="T114" i="11" s="1"/>
  <c r="AA414" i="11"/>
  <c r="AB414" i="11" s="1"/>
  <c r="AE453" i="11"/>
  <c r="AF453" i="11" s="1"/>
  <c r="AS387" i="11"/>
  <c r="AT387" i="11" s="1"/>
  <c r="AC114" i="11"/>
  <c r="AD114" i="11" s="1"/>
  <c r="BM100" i="11"/>
  <c r="BN100" i="11" s="1"/>
  <c r="W114" i="11"/>
  <c r="X114" i="11" s="1"/>
  <c r="G152" i="11"/>
  <c r="BI356" i="11"/>
  <c r="BJ356" i="11" s="1"/>
  <c r="W356" i="11"/>
  <c r="X356" i="11" s="1"/>
  <c r="W376" i="11"/>
  <c r="X376" i="11" s="1"/>
  <c r="AQ376" i="11"/>
  <c r="AR376" i="11" s="1"/>
  <c r="BC387" i="11"/>
  <c r="BD387" i="11" s="1"/>
  <c r="AQ387" i="11"/>
  <c r="AR387" i="11" s="1"/>
  <c r="AE387" i="11"/>
  <c r="AF387" i="11" s="1"/>
  <c r="AO414" i="11"/>
  <c r="AP414" i="11" s="1"/>
  <c r="AY414" i="11"/>
  <c r="AZ414" i="11" s="1"/>
  <c r="AI414" i="11"/>
  <c r="AJ414" i="11" s="1"/>
  <c r="BG414" i="11"/>
  <c r="BH414" i="11" s="1"/>
  <c r="BE453" i="11"/>
  <c r="BF453" i="11" s="1"/>
  <c r="BC453" i="11"/>
  <c r="BD453" i="11" s="1"/>
  <c r="Y453" i="11"/>
  <c r="Z453" i="11" s="1"/>
  <c r="AY356" i="11"/>
  <c r="AZ356" i="11" s="1"/>
  <c r="K356" i="11"/>
  <c r="L356" i="11" s="1"/>
  <c r="BE356" i="11"/>
  <c r="BF356" i="11" s="1"/>
  <c r="U356" i="11"/>
  <c r="V356" i="11" s="1"/>
  <c r="AC376" i="11"/>
  <c r="AD376" i="11" s="1"/>
  <c r="AC387" i="11"/>
  <c r="AD387" i="11" s="1"/>
  <c r="Q387" i="11"/>
  <c r="R387" i="11" s="1"/>
  <c r="S414" i="11"/>
  <c r="T414" i="11" s="1"/>
  <c r="U414" i="11"/>
  <c r="V414" i="11" s="1"/>
  <c r="AE414" i="11"/>
  <c r="AF414" i="11" s="1"/>
  <c r="S376" i="11"/>
  <c r="T376" i="11" s="1"/>
  <c r="AU414" i="11"/>
  <c r="AV414" i="11" s="1"/>
  <c r="AE114" i="11"/>
  <c r="AF114" i="11" s="1"/>
  <c r="BC114" i="11"/>
  <c r="BD114" i="11" s="1"/>
  <c r="U114" i="11"/>
  <c r="V114" i="11" s="1"/>
  <c r="AA114" i="11"/>
  <c r="AB114" i="11" s="1"/>
  <c r="K114" i="11"/>
  <c r="L114" i="11" s="1"/>
  <c r="BA243" i="11"/>
  <c r="BB243" i="11" s="1"/>
  <c r="AI356" i="11"/>
  <c r="AJ356" i="11" s="1"/>
  <c r="BM356" i="11"/>
  <c r="BN356" i="11" s="1"/>
  <c r="AO356" i="11"/>
  <c r="AP356" i="11" s="1"/>
  <c r="BG356" i="11"/>
  <c r="BH356" i="11" s="1"/>
  <c r="BM376" i="11"/>
  <c r="BN376" i="11" s="1"/>
  <c r="Q376" i="11"/>
  <c r="R376" i="11" s="1"/>
  <c r="BK376" i="11"/>
  <c r="BL376" i="11" s="1"/>
  <c r="Y376" i="11"/>
  <c r="Z376" i="11" s="1"/>
  <c r="AG376" i="11"/>
  <c r="AH376" i="11" s="1"/>
  <c r="BM387" i="11"/>
  <c r="BN387" i="11" s="1"/>
  <c r="AK387" i="11"/>
  <c r="AL387" i="11" s="1"/>
  <c r="AG387" i="11"/>
  <c r="AH387" i="11" s="1"/>
  <c r="U387" i="11"/>
  <c r="V387" i="11" s="1"/>
  <c r="Q414" i="11"/>
  <c r="R414" i="11" s="1"/>
  <c r="Y414" i="11"/>
  <c r="Z414" i="11" s="1"/>
  <c r="W414" i="11"/>
  <c r="X414" i="11" s="1"/>
  <c r="AW414" i="11"/>
  <c r="AX414" i="11" s="1"/>
  <c r="AA453" i="11"/>
  <c r="AB453" i="11" s="1"/>
  <c r="W453" i="11"/>
  <c r="X453" i="11" s="1"/>
  <c r="AS453" i="11"/>
  <c r="AT453" i="11" s="1"/>
  <c r="BM453" i="11"/>
  <c r="BN453" i="11" s="1"/>
  <c r="AA243" i="11"/>
  <c r="AB243" i="11" s="1"/>
  <c r="AG114" i="11"/>
  <c r="AH114" i="11" s="1"/>
  <c r="AQ114" i="11"/>
  <c r="AR114" i="11" s="1"/>
  <c r="AI114" i="11"/>
  <c r="AJ114" i="11" s="1"/>
  <c r="AY114" i="11"/>
  <c r="AZ114" i="11" s="1"/>
  <c r="W243" i="11"/>
  <c r="X243" i="11" s="1"/>
  <c r="AO243" i="11"/>
  <c r="AP243" i="11" s="1"/>
  <c r="AK243" i="11"/>
  <c r="AL243" i="11" s="1"/>
  <c r="Q243" i="11"/>
  <c r="R243" i="11" s="1"/>
  <c r="M356" i="11"/>
  <c r="N356" i="11" s="1"/>
  <c r="AS356" i="11"/>
  <c r="AT356" i="11" s="1"/>
  <c r="Y356" i="11"/>
  <c r="Z356" i="11" s="1"/>
  <c r="BE376" i="11"/>
  <c r="BF376" i="11" s="1"/>
  <c r="AI376" i="11"/>
  <c r="AJ376" i="11" s="1"/>
  <c r="AO376" i="11"/>
  <c r="AP376" i="11" s="1"/>
  <c r="AY376" i="11"/>
  <c r="AZ376" i="11" s="1"/>
  <c r="AW376" i="11"/>
  <c r="AX376" i="11" s="1"/>
  <c r="S387" i="11"/>
  <c r="T387" i="11" s="1"/>
  <c r="BA387" i="11"/>
  <c r="BB387" i="11" s="1"/>
  <c r="K387" i="11"/>
  <c r="L387" i="11" s="1"/>
  <c r="AM387" i="11"/>
  <c r="AN387" i="11" s="1"/>
  <c r="BE414" i="11"/>
  <c r="BF414" i="11" s="1"/>
  <c r="BC414" i="11"/>
  <c r="BD414" i="11" s="1"/>
  <c r="BK414" i="11"/>
  <c r="BL414" i="11" s="1"/>
  <c r="AK414" i="11"/>
  <c r="AL414" i="11" s="1"/>
  <c r="J426" i="11"/>
  <c r="AO453" i="11"/>
  <c r="AP453" i="11" s="1"/>
  <c r="AW453" i="11"/>
  <c r="AX453" i="11" s="1"/>
  <c r="K453" i="11"/>
  <c r="L453" i="11" s="1"/>
  <c r="AQ453" i="11"/>
  <c r="AR453" i="11" s="1"/>
  <c r="BA453" i="11"/>
  <c r="BB453" i="11" s="1"/>
  <c r="AE243" i="11"/>
  <c r="AF243" i="11" s="1"/>
  <c r="AU356" i="11"/>
  <c r="AV356" i="11" s="1"/>
  <c r="O453" i="11"/>
  <c r="P453" i="11" s="1"/>
  <c r="BE114" i="11"/>
  <c r="BF114" i="11" s="1"/>
  <c r="AI243" i="11"/>
  <c r="AJ243" i="11" s="1"/>
  <c r="AQ243" i="11"/>
  <c r="AR243" i="11" s="1"/>
  <c r="AW243" i="11"/>
  <c r="AX243" i="11" s="1"/>
  <c r="AQ356" i="11"/>
  <c r="AR356" i="11" s="1"/>
  <c r="Q356" i="11"/>
  <c r="R356" i="11" s="1"/>
  <c r="O356" i="11"/>
  <c r="P356" i="11" s="1"/>
  <c r="AE376" i="11"/>
  <c r="AF376" i="11" s="1"/>
  <c r="AS376" i="11"/>
  <c r="AT376" i="11" s="1"/>
  <c r="BI376" i="11"/>
  <c r="BJ376" i="11" s="1"/>
  <c r="M387" i="11"/>
  <c r="N387" i="11" s="1"/>
  <c r="K414" i="11"/>
  <c r="L414" i="11" s="1"/>
  <c r="M453" i="11"/>
  <c r="N453" i="11" s="1"/>
  <c r="AM453" i="11"/>
  <c r="AN453" i="11" s="1"/>
  <c r="O243" i="11"/>
  <c r="P243" i="11" s="1"/>
  <c r="AO114" i="11"/>
  <c r="AP114" i="11" s="1"/>
  <c r="Q114" i="11"/>
  <c r="R114" i="11" s="1"/>
  <c r="AS114" i="11"/>
  <c r="AT114" i="11" s="1"/>
  <c r="AY243" i="11"/>
  <c r="AZ243" i="11" s="1"/>
  <c r="AM243" i="11"/>
  <c r="AN243" i="11" s="1"/>
  <c r="BE243" i="11"/>
  <c r="BF243" i="11" s="1"/>
  <c r="AG243" i="11"/>
  <c r="AH243" i="11" s="1"/>
  <c r="AK356" i="11"/>
  <c r="AL356" i="11" s="1"/>
  <c r="O376" i="11"/>
  <c r="P376" i="11" s="1"/>
  <c r="K376" i="11"/>
  <c r="L376" i="11" s="1"/>
  <c r="AA376" i="11"/>
  <c r="AB376" i="11" s="1"/>
  <c r="AI387" i="11"/>
  <c r="AJ387" i="11" s="1"/>
  <c r="W387" i="11"/>
  <c r="X387" i="11" s="1"/>
  <c r="AS414" i="11"/>
  <c r="AT414" i="11" s="1"/>
  <c r="AU453" i="11"/>
  <c r="AV453" i="11" s="1"/>
  <c r="AI453" i="11"/>
  <c r="AJ453" i="11" s="1"/>
  <c r="AY453" i="11"/>
  <c r="AZ453" i="11" s="1"/>
  <c r="AK453" i="11"/>
  <c r="AL453" i="11" s="1"/>
  <c r="BG453" i="11"/>
  <c r="BH453" i="11" s="1"/>
  <c r="S356" i="11"/>
  <c r="T356" i="11" s="1"/>
  <c r="O114" i="11"/>
  <c r="P114" i="11" s="1"/>
  <c r="BC243" i="11"/>
  <c r="BD243" i="11" s="1"/>
  <c r="M243" i="11"/>
  <c r="N243" i="11" s="1"/>
  <c r="AC243" i="11"/>
  <c r="AD243" i="11" s="1"/>
  <c r="AU243" i="11"/>
  <c r="AV243" i="11" s="1"/>
  <c r="AC356" i="11"/>
  <c r="AD356" i="11" s="1"/>
  <c r="AG356" i="11"/>
  <c r="AH356" i="11" s="1"/>
  <c r="I356" i="11"/>
  <c r="AE356" i="11"/>
  <c r="AF356" i="11" s="1"/>
  <c r="AU376" i="11"/>
  <c r="AV376" i="11" s="1"/>
  <c r="AK376" i="11"/>
  <c r="AL376" i="11" s="1"/>
  <c r="U376" i="11"/>
  <c r="V376" i="11" s="1"/>
  <c r="BC376" i="11"/>
  <c r="BD376" i="11" s="1"/>
  <c r="BG376" i="11"/>
  <c r="BH376" i="11" s="1"/>
  <c r="AU387" i="11"/>
  <c r="AV387" i="11" s="1"/>
  <c r="AY387" i="11"/>
  <c r="AZ387" i="11" s="1"/>
  <c r="AA387" i="11"/>
  <c r="AB387" i="11" s="1"/>
  <c r="O387" i="11"/>
  <c r="P387" i="11" s="1"/>
  <c r="AW387" i="11"/>
  <c r="AX387" i="11" s="1"/>
  <c r="BA414" i="11"/>
  <c r="BB414" i="11" s="1"/>
  <c r="AQ414" i="11"/>
  <c r="AR414" i="11" s="1"/>
  <c r="Q453" i="11"/>
  <c r="R453" i="11" s="1"/>
  <c r="BI453" i="11"/>
  <c r="BJ453" i="11" s="1"/>
  <c r="U453" i="11"/>
  <c r="V453" i="11" s="1"/>
  <c r="AK114" i="11"/>
  <c r="AL114" i="11" s="1"/>
  <c r="BO44" i="11"/>
  <c r="BA114" i="11"/>
  <c r="BB114" i="11" s="1"/>
  <c r="M114" i="11"/>
  <c r="N114" i="11" s="1"/>
  <c r="AW114" i="11"/>
  <c r="AX114" i="11" s="1"/>
  <c r="BM152" i="11"/>
  <c r="BN152" i="11" s="1"/>
  <c r="Y243" i="11"/>
  <c r="Z243" i="11" s="1"/>
  <c r="K243" i="11"/>
  <c r="L243" i="11" s="1"/>
  <c r="S243" i="11"/>
  <c r="T243" i="11" s="1"/>
  <c r="AS243" i="11"/>
  <c r="AT243" i="11" s="1"/>
  <c r="U243" i="11"/>
  <c r="V243" i="11" s="1"/>
  <c r="AW356" i="11"/>
  <c r="AX356" i="11" s="1"/>
  <c r="AM356" i="11"/>
  <c r="AN356" i="11" s="1"/>
  <c r="BC356" i="11"/>
  <c r="BD356" i="11" s="1"/>
  <c r="AA356" i="11"/>
  <c r="AB356" i="11" s="1"/>
  <c r="BA356" i="11"/>
  <c r="BB356" i="11" s="1"/>
  <c r="BA376" i="11"/>
  <c r="BB376" i="11" s="1"/>
  <c r="M376" i="11"/>
  <c r="N376" i="11" s="1"/>
  <c r="AM376" i="11"/>
  <c r="AN376" i="11" s="1"/>
  <c r="AO387" i="11"/>
  <c r="AP387" i="11" s="1"/>
  <c r="Y387" i="11"/>
  <c r="Z387" i="11" s="1"/>
  <c r="BE387" i="11"/>
  <c r="BF387" i="11" s="1"/>
  <c r="O414" i="11"/>
  <c r="P414" i="11" s="1"/>
  <c r="AG414" i="11"/>
  <c r="AH414" i="11" s="1"/>
  <c r="AC414" i="11"/>
  <c r="AD414" i="11" s="1"/>
  <c r="AM414" i="11"/>
  <c r="AN414" i="11" s="1"/>
  <c r="S453" i="11"/>
  <c r="T453" i="11" s="1"/>
  <c r="AC453" i="11"/>
  <c r="AD453" i="11" s="1"/>
  <c r="BK453" i="11"/>
  <c r="BL453" i="11" s="1"/>
  <c r="AG453" i="11"/>
  <c r="AH453" i="11" s="1"/>
  <c r="J507" i="11"/>
  <c r="AU487" i="11"/>
  <c r="AV487" i="11" s="1"/>
  <c r="AS487" i="11"/>
  <c r="AT487" i="11" s="1"/>
  <c r="AG487" i="11"/>
  <c r="AH487" i="11" s="1"/>
  <c r="U487" i="11"/>
  <c r="V487" i="11" s="1"/>
  <c r="AE487" i="11"/>
  <c r="AF487" i="11" s="1"/>
  <c r="BA487" i="11"/>
  <c r="BB487" i="11" s="1"/>
  <c r="BC487" i="11"/>
  <c r="BD487" i="11" s="1"/>
  <c r="AQ487" i="11"/>
  <c r="AR487" i="11" s="1"/>
  <c r="O487" i="11"/>
  <c r="P487" i="11" s="1"/>
  <c r="M487" i="11"/>
  <c r="N487" i="11" s="1"/>
  <c r="BK487" i="11"/>
  <c r="BL487" i="11" s="1"/>
  <c r="AY487" i="11"/>
  <c r="AZ487" i="11" s="1"/>
  <c r="AA487" i="11"/>
  <c r="AB487" i="11" s="1"/>
  <c r="AK487" i="11"/>
  <c r="AL487" i="11" s="1"/>
  <c r="S487" i="11"/>
  <c r="T487" i="11" s="1"/>
  <c r="AO487" i="11"/>
  <c r="AP487" i="11" s="1"/>
  <c r="AC487" i="11"/>
  <c r="AD487" i="11" s="1"/>
  <c r="Q487" i="11"/>
  <c r="R487" i="11" s="1"/>
  <c r="K487" i="11"/>
  <c r="L487" i="11" s="1"/>
  <c r="BM487" i="11"/>
  <c r="BN487" i="11" s="1"/>
  <c r="AM487" i="11"/>
  <c r="AN487" i="11" s="1"/>
  <c r="AW487" i="11"/>
  <c r="AX487" i="11" s="1"/>
  <c r="W487" i="11"/>
  <c r="X487" i="11" s="1"/>
  <c r="AI487" i="11"/>
  <c r="AJ487" i="11" s="1"/>
  <c r="BE487" i="11"/>
  <c r="BF487" i="11" s="1"/>
  <c r="Y487" i="11"/>
  <c r="Z487" i="11" s="1"/>
  <c r="BI487" i="11"/>
  <c r="BJ487" i="11" s="1"/>
  <c r="BG487" i="11"/>
  <c r="BH487" i="11" s="1"/>
  <c r="J442" i="11"/>
  <c r="J437" i="11"/>
  <c r="BG197" i="11"/>
  <c r="Q197" i="11"/>
  <c r="BI197" i="11"/>
  <c r="AC197" i="11"/>
  <c r="AO197" i="11"/>
  <c r="BK197" i="11"/>
  <c r="AS197" i="11"/>
  <c r="K197" i="11"/>
  <c r="AE197" i="11"/>
  <c r="AW197" i="11"/>
  <c r="AA197" i="11"/>
  <c r="I197" i="11"/>
  <c r="BA197" i="11"/>
  <c r="BM197" i="11"/>
  <c r="AK197" i="11"/>
  <c r="BC197" i="11"/>
  <c r="BE197" i="11"/>
  <c r="W197" i="11"/>
  <c r="M197" i="11"/>
  <c r="O197" i="11"/>
  <c r="G197" i="11"/>
  <c r="AI197" i="11"/>
  <c r="S197" i="11"/>
  <c r="AU197" i="11"/>
  <c r="AM197" i="11"/>
  <c r="U197" i="11"/>
  <c r="AQ197" i="11"/>
  <c r="Y197" i="11"/>
  <c r="AY197" i="11"/>
  <c r="AG197" i="11"/>
  <c r="BO197" i="11"/>
  <c r="BG143" i="11"/>
  <c r="Y143" i="11"/>
  <c r="M143" i="11"/>
  <c r="AW143" i="11"/>
  <c r="BK143" i="11"/>
  <c r="BM143" i="11"/>
  <c r="BM142" i="11" s="1"/>
  <c r="BN142" i="11" s="1"/>
  <c r="AQ143" i="11"/>
  <c r="AU143" i="11"/>
  <c r="BC143" i="11"/>
  <c r="I143" i="11"/>
  <c r="I142" i="11" s="1"/>
  <c r="AM143" i="11"/>
  <c r="AI143" i="11"/>
  <c r="Q143" i="11"/>
  <c r="BO143" i="11"/>
  <c r="BO142" i="11" s="1"/>
  <c r="BP142" i="11" s="1"/>
  <c r="U143" i="11"/>
  <c r="AA143" i="11"/>
  <c r="AE143" i="11"/>
  <c r="AK143" i="11"/>
  <c r="AC143" i="11"/>
  <c r="G143" i="11"/>
  <c r="O143" i="11"/>
  <c r="AG143" i="11"/>
  <c r="K143" i="11"/>
  <c r="BA143" i="11"/>
  <c r="BE143" i="11"/>
  <c r="BI143" i="11"/>
  <c r="BI142" i="11" s="1"/>
  <c r="BJ142" i="11" s="1"/>
  <c r="AO143" i="11"/>
  <c r="S143" i="11"/>
  <c r="AY143" i="11"/>
  <c r="AS143" i="11"/>
  <c r="W143" i="11"/>
  <c r="BE133" i="11"/>
  <c r="BE132" i="11" s="1"/>
  <c r="BF132" i="11" s="1"/>
  <c r="AI133" i="11"/>
  <c r="AI132" i="11" s="1"/>
  <c r="AJ132" i="11" s="1"/>
  <c r="W133" i="11"/>
  <c r="W132" i="11" s="1"/>
  <c r="X132" i="11" s="1"/>
  <c r="AU133" i="11"/>
  <c r="AU132" i="11" s="1"/>
  <c r="AV132" i="11" s="1"/>
  <c r="M133" i="11"/>
  <c r="M132" i="11" s="1"/>
  <c r="N132" i="11" s="1"/>
  <c r="BG133" i="11"/>
  <c r="BG132" i="11" s="1"/>
  <c r="BH132" i="11" s="1"/>
  <c r="K133" i="11"/>
  <c r="K132" i="11" s="1"/>
  <c r="L132" i="11" s="1"/>
  <c r="AW133" i="11"/>
  <c r="AW132" i="11" s="1"/>
  <c r="AX132" i="11" s="1"/>
  <c r="O133" i="11"/>
  <c r="O132" i="11" s="1"/>
  <c r="P132" i="11" s="1"/>
  <c r="BC133" i="11"/>
  <c r="BC132" i="11" s="1"/>
  <c r="BD132" i="11" s="1"/>
  <c r="BM133" i="11"/>
  <c r="BI133" i="11"/>
  <c r="BI132" i="11" s="1"/>
  <c r="BJ132" i="11" s="1"/>
  <c r="BK133" i="11"/>
  <c r="BK132" i="11" s="1"/>
  <c r="BL132" i="11" s="1"/>
  <c r="AE133" i="11"/>
  <c r="AE132" i="11" s="1"/>
  <c r="AF132" i="11" s="1"/>
  <c r="AO133" i="11"/>
  <c r="AO132" i="11" s="1"/>
  <c r="AP132" i="11" s="1"/>
  <c r="AS133" i="11"/>
  <c r="AS132" i="11" s="1"/>
  <c r="AT132" i="11" s="1"/>
  <c r="AC133" i="11"/>
  <c r="AC132" i="11" s="1"/>
  <c r="AD132" i="11" s="1"/>
  <c r="AK133" i="11"/>
  <c r="AK132" i="11" s="1"/>
  <c r="AL132" i="11" s="1"/>
  <c r="AA133" i="11"/>
  <c r="AA132" i="11" s="1"/>
  <c r="AB132" i="11" s="1"/>
  <c r="G133" i="11"/>
  <c r="BA133" i="11"/>
  <c r="BA132" i="11" s="1"/>
  <c r="BB132" i="11" s="1"/>
  <c r="AM133" i="11"/>
  <c r="AM132" i="11" s="1"/>
  <c r="AN132" i="11" s="1"/>
  <c r="S133" i="11"/>
  <c r="S132" i="11" s="1"/>
  <c r="T132" i="11" s="1"/>
  <c r="AY133" i="11"/>
  <c r="AY132" i="11" s="1"/>
  <c r="AZ132" i="11" s="1"/>
  <c r="AQ133" i="11"/>
  <c r="AQ132" i="11" s="1"/>
  <c r="AR132" i="11" s="1"/>
  <c r="U133" i="11"/>
  <c r="U132" i="11" s="1"/>
  <c r="V132" i="11" s="1"/>
  <c r="BO133" i="11"/>
  <c r="AG133" i="11"/>
  <c r="AG132" i="11" s="1"/>
  <c r="AH132" i="11" s="1"/>
  <c r="Y133" i="11"/>
  <c r="Y132" i="11" s="1"/>
  <c r="Z132" i="11" s="1"/>
  <c r="Q133" i="11"/>
  <c r="Q132" i="11" s="1"/>
  <c r="R132" i="11" s="1"/>
  <c r="I133" i="11"/>
  <c r="I132" i="11" s="1"/>
  <c r="BK49" i="11"/>
  <c r="AA45" i="11"/>
  <c r="G45" i="11"/>
  <c r="BO45" i="11"/>
  <c r="W45" i="11"/>
  <c r="AE46" i="11"/>
  <c r="G46" i="11"/>
  <c r="I46" i="11"/>
  <c r="AM46" i="11"/>
  <c r="M46" i="11"/>
  <c r="O46" i="11"/>
  <c r="BO46" i="11"/>
  <c r="S46" i="11"/>
  <c r="AK46" i="11"/>
  <c r="BA46" i="11"/>
  <c r="AU46" i="11"/>
  <c r="AE49" i="11"/>
  <c r="AK45" i="11"/>
  <c r="I45" i="11"/>
  <c r="BK45" i="11"/>
  <c r="BM45" i="11"/>
  <c r="AI45" i="11"/>
  <c r="M49" i="11"/>
  <c r="U45" i="11"/>
  <c r="AU45" i="11"/>
  <c r="BA45" i="11"/>
  <c r="AS50" i="11"/>
  <c r="BE45" i="11"/>
  <c r="AW45" i="11"/>
  <c r="BI45" i="11"/>
  <c r="AM45" i="11"/>
  <c r="BM46" i="11"/>
  <c r="BK50" i="11"/>
  <c r="Y45" i="11"/>
  <c r="K45" i="11"/>
  <c r="M45" i="11"/>
  <c r="Q45" i="11"/>
  <c r="AC45" i="11"/>
  <c r="BC50" i="11"/>
  <c r="BC45" i="11"/>
  <c r="M50" i="11"/>
  <c r="AQ50" i="11"/>
  <c r="AI50" i="11"/>
  <c r="W50" i="11"/>
  <c r="BG50" i="11"/>
  <c r="BA50" i="11"/>
  <c r="Y50" i="11"/>
  <c r="BE47" i="11"/>
  <c r="BC52" i="11"/>
  <c r="AS47" i="11"/>
  <c r="K50" i="11"/>
  <c r="AA50" i="11"/>
  <c r="AK50" i="11"/>
  <c r="Q50" i="11"/>
  <c r="M47" i="11"/>
  <c r="BA52" i="11"/>
  <c r="U52" i="11"/>
  <c r="AM47" i="11"/>
  <c r="AU52" i="11"/>
  <c r="AG50" i="11"/>
  <c r="U50" i="11"/>
  <c r="BM50" i="11"/>
  <c r="AU50" i="11"/>
  <c r="O50" i="11"/>
  <c r="O45" i="11"/>
  <c r="AQ52" i="11"/>
  <c r="BE50" i="11"/>
  <c r="AO47" i="11"/>
  <c r="AY52" i="11"/>
  <c r="BC51" i="11"/>
  <c r="BO51" i="11"/>
  <c r="AC51" i="11"/>
  <c r="BI51" i="11"/>
  <c r="AE51" i="11"/>
  <c r="BA51" i="11"/>
  <c r="K51" i="11"/>
  <c r="AI51" i="11"/>
  <c r="AK44" i="11"/>
  <c r="O51" i="11"/>
  <c r="O47" i="11"/>
  <c r="BI47" i="11"/>
  <c r="I51" i="11"/>
  <c r="AM52" i="11"/>
  <c r="AW51" i="11"/>
  <c r="BE52" i="11"/>
  <c r="AU47" i="11"/>
  <c r="BK51" i="11"/>
  <c r="AI47" i="11"/>
  <c r="BG52" i="11"/>
  <c r="AA52" i="11"/>
  <c r="AY47" i="11"/>
  <c r="Y52" i="11"/>
  <c r="Q44" i="11"/>
  <c r="Y47" i="11"/>
  <c r="AO50" i="11"/>
  <c r="G51" i="11"/>
  <c r="AK51" i="11"/>
  <c r="U51" i="11"/>
  <c r="Q51" i="11"/>
  <c r="AW47" i="11"/>
  <c r="AS52" i="11"/>
  <c r="Q47" i="11"/>
  <c r="BC47" i="11"/>
  <c r="AY51" i="11"/>
  <c r="AC47" i="11"/>
  <c r="U47" i="11"/>
  <c r="S51" i="11"/>
  <c r="AY44" i="11"/>
  <c r="AG52" i="11"/>
  <c r="W51" i="11"/>
  <c r="AG51" i="11"/>
  <c r="I47" i="11"/>
  <c r="AU51" i="11"/>
  <c r="BM51" i="11"/>
  <c r="W47" i="11"/>
  <c r="AG47" i="11"/>
  <c r="AK47" i="11"/>
  <c r="BE51" i="11"/>
  <c r="O52" i="11"/>
  <c r="BM52" i="11"/>
  <c r="AO51" i="11"/>
  <c r="G44" i="11"/>
  <c r="G47" i="11"/>
  <c r="Y51" i="11"/>
  <c r="BK47" i="11"/>
  <c r="U44" i="11"/>
  <c r="BI50" i="11"/>
  <c r="AK48" i="11"/>
  <c r="BO49" i="11"/>
  <c r="M48" i="11"/>
  <c r="Q48" i="11"/>
  <c r="BC49" i="11"/>
  <c r="AS48" i="11"/>
  <c r="BI48" i="11"/>
  <c r="I49" i="11"/>
  <c r="I48" i="11"/>
  <c r="AO48" i="11"/>
  <c r="AE48" i="11"/>
  <c r="AK49" i="11"/>
  <c r="AI49" i="11"/>
  <c r="K48" i="11"/>
  <c r="AW48" i="11"/>
  <c r="BI49" i="11"/>
  <c r="W48" i="11"/>
  <c r="AM48" i="11"/>
  <c r="AI48" i="11"/>
  <c r="W49" i="11"/>
  <c r="BA48" i="11"/>
  <c r="BM49" i="11"/>
  <c r="AA49" i="11"/>
  <c r="BA49" i="11"/>
  <c r="AG48" i="11"/>
  <c r="U49" i="11"/>
  <c r="BE48" i="11"/>
  <c r="G52" i="11"/>
  <c r="O49" i="11"/>
  <c r="AY48" i="11"/>
  <c r="AQ48" i="11"/>
  <c r="AW49" i="11"/>
  <c r="AO49" i="11"/>
  <c r="AC49" i="11"/>
  <c r="AU48" i="11"/>
  <c r="AG49" i="11"/>
  <c r="BG49" i="11"/>
  <c r="S49" i="11"/>
  <c r="G49" i="11"/>
  <c r="AM50" i="11"/>
  <c r="W52" i="11"/>
  <c r="AQ45" i="11"/>
  <c r="AI52" i="11"/>
  <c r="K47" i="11"/>
  <c r="AS45" i="11"/>
  <c r="BA44" i="11"/>
  <c r="AA44" i="11"/>
  <c r="W44" i="11"/>
  <c r="AE44" i="11"/>
  <c r="S44" i="11"/>
  <c r="K44" i="11"/>
  <c r="AS44" i="11"/>
  <c r="AM53" i="11"/>
  <c r="AM44" i="11"/>
  <c r="M44" i="11"/>
  <c r="I44" i="11"/>
  <c r="BI52" i="11"/>
  <c r="AW44" i="11"/>
  <c r="O44" i="11"/>
  <c r="U46" i="11"/>
  <c r="AC46" i="11"/>
  <c r="AW46" i="11"/>
  <c r="AO46" i="11"/>
  <c r="Q46" i="11"/>
  <c r="AK53" i="11"/>
  <c r="AY46" i="11"/>
  <c r="K53" i="11"/>
  <c r="BC46" i="11"/>
  <c r="W46" i="11"/>
  <c r="AS46" i="11"/>
  <c r="AU53" i="11"/>
  <c r="AG44" i="11"/>
  <c r="AC44" i="11"/>
  <c r="S48" i="11"/>
  <c r="BC48" i="11"/>
  <c r="AI44" i="11"/>
  <c r="BK44" i="11"/>
  <c r="AC52" i="11"/>
  <c r="M53" i="11"/>
  <c r="AI53" i="11"/>
  <c r="BI53" i="11"/>
  <c r="BK53" i="11"/>
  <c r="I53" i="11"/>
  <c r="AE52" i="11"/>
  <c r="AS53" i="11"/>
  <c r="Q53" i="11"/>
  <c r="W53" i="11"/>
  <c r="BC53" i="11"/>
  <c r="BA53" i="11"/>
  <c r="AC53" i="11"/>
  <c r="BG53" i="11"/>
  <c r="AW53" i="11"/>
  <c r="AQ53" i="11"/>
  <c r="AY53" i="11"/>
  <c r="BM53" i="11"/>
  <c r="AA53" i="11"/>
  <c r="BE53" i="11"/>
  <c r="AG53" i="11"/>
  <c r="O53" i="11"/>
  <c r="BM47" i="11"/>
  <c r="BK48" i="11"/>
  <c r="S50" i="11"/>
  <c r="AI46" i="11"/>
  <c r="AQ49" i="11"/>
  <c r="BG44" i="11"/>
  <c r="BM48" i="11"/>
  <c r="AY50" i="11"/>
  <c r="BI46" i="11"/>
  <c r="AA51" i="11"/>
  <c r="AE50" i="11"/>
  <c r="BG48" i="11"/>
  <c r="BK46" i="11"/>
  <c r="Q49" i="11"/>
  <c r="AK52" i="11"/>
  <c r="S47" i="11"/>
  <c r="S52" i="11"/>
  <c r="BE49" i="11"/>
  <c r="BG46" i="11"/>
  <c r="K52" i="11"/>
  <c r="AM51" i="11"/>
  <c r="S45" i="11"/>
  <c r="AC50" i="11"/>
  <c r="AQ44" i="11"/>
  <c r="G53" i="11"/>
  <c r="I50" i="11"/>
  <c r="BE44" i="11"/>
  <c r="AU49" i="11"/>
  <c r="Y53" i="11"/>
  <c r="AY45" i="11"/>
  <c r="Y49" i="11"/>
  <c r="BC44" i="11"/>
  <c r="S53" i="11"/>
  <c r="BK52" i="11"/>
  <c r="BO53" i="11"/>
  <c r="BO47" i="11"/>
  <c r="AA46" i="11"/>
  <c r="U48" i="11"/>
  <c r="AE53" i="11"/>
  <c r="AU44" i="11"/>
  <c r="M51" i="11"/>
  <c r="BG47" i="11"/>
  <c r="BO52" i="11"/>
  <c r="AA47" i="11"/>
  <c r="BM44" i="11"/>
  <c r="M52" i="11"/>
  <c r="AM49" i="11"/>
  <c r="Q52" i="11"/>
  <c r="Y48" i="11"/>
  <c r="U53" i="11"/>
  <c r="AC48" i="11"/>
  <c r="BO48" i="11"/>
  <c r="Y46" i="11"/>
  <c r="AY49" i="11"/>
  <c r="K46" i="11"/>
  <c r="AO52" i="11"/>
  <c r="AQ46" i="11"/>
  <c r="K49" i="11"/>
  <c r="AW50" i="11"/>
  <c r="AQ51" i="11"/>
  <c r="BA47" i="11"/>
  <c r="AA48" i="11"/>
  <c r="G50" i="11"/>
  <c r="BI44" i="11"/>
  <c r="BE46" i="11"/>
  <c r="I52" i="11"/>
  <c r="AO45" i="11"/>
  <c r="G48" i="11"/>
  <c r="AG45" i="11"/>
  <c r="AE47" i="11"/>
  <c r="Y44" i="11"/>
  <c r="AE45" i="11"/>
  <c r="AO44" i="11"/>
  <c r="AS51" i="11"/>
  <c r="J530" i="7" l="1"/>
  <c r="D87" i="19"/>
  <c r="H87" i="19" s="1"/>
  <c r="I355" i="11"/>
  <c r="BR47" i="11"/>
  <c r="BR44" i="11"/>
  <c r="BR442" i="11"/>
  <c r="H442" i="11"/>
  <c r="BR437" i="11"/>
  <c r="H437" i="11"/>
  <c r="BR453" i="11"/>
  <c r="BR243" i="11"/>
  <c r="H507" i="11"/>
  <c r="C16" i="14" s="1"/>
  <c r="BR507" i="11"/>
  <c r="BR46" i="11"/>
  <c r="BR376" i="11"/>
  <c r="BR487" i="11"/>
  <c r="G142" i="11"/>
  <c r="BR143" i="11"/>
  <c r="BR45" i="11"/>
  <c r="BR48" i="11"/>
  <c r="BR367" i="11"/>
  <c r="BR395" i="11"/>
  <c r="BR50" i="11"/>
  <c r="G132" i="11"/>
  <c r="BR133" i="11"/>
  <c r="BR51" i="11"/>
  <c r="BR197" i="11"/>
  <c r="BR114" i="11"/>
  <c r="BR52" i="11"/>
  <c r="BR53" i="11"/>
  <c r="BR49" i="11"/>
  <c r="BR387" i="11"/>
  <c r="BR356" i="11"/>
  <c r="BR414" i="11"/>
  <c r="BI43" i="11"/>
  <c r="BJ43" i="11" s="1"/>
  <c r="BO43" i="11"/>
  <c r="BP43" i="11" s="1"/>
  <c r="I43" i="11"/>
  <c r="J43" i="11" s="1"/>
  <c r="BO132" i="11"/>
  <c r="BP132" i="11" s="1"/>
  <c r="G43" i="11"/>
  <c r="BG43" i="11"/>
  <c r="BH43" i="11" s="1"/>
  <c r="BK43" i="11"/>
  <c r="BL43" i="11" s="1"/>
  <c r="J132" i="11"/>
  <c r="BM132" i="11"/>
  <c r="BN132" i="11" s="1"/>
  <c r="J356" i="11"/>
  <c r="BO355" i="11"/>
  <c r="BP355" i="11" s="1"/>
  <c r="H243" i="11"/>
  <c r="BQ243" i="11" s="1"/>
  <c r="BR132" i="11" l="1"/>
  <c r="H534" i="7"/>
  <c r="H533" i="7"/>
  <c r="H513" i="7"/>
  <c r="BQ9" i="11" l="1"/>
  <c r="BQ30" i="11" l="1"/>
  <c r="BO30" i="11"/>
  <c r="AG30" i="11"/>
  <c r="BE30" i="11"/>
  <c r="AI30" i="11"/>
  <c r="AW30" i="11"/>
  <c r="O30" i="11"/>
  <c r="BA30" i="11"/>
  <c r="G30" i="11"/>
  <c r="AU30" i="11"/>
  <c r="BI30" i="11"/>
  <c r="AA30" i="11"/>
  <c r="BM30" i="11"/>
  <c r="S30" i="11"/>
  <c r="BG30" i="11"/>
  <c r="AM30" i="11"/>
  <c r="U30" i="11"/>
  <c r="I30" i="11"/>
  <c r="M30" i="11"/>
  <c r="AY30" i="11"/>
  <c r="Q30" i="11"/>
  <c r="AQ30" i="11"/>
  <c r="AS30" i="11"/>
  <c r="K30" i="11"/>
  <c r="Y30" i="11"/>
  <c r="BK30" i="11"/>
  <c r="AC30" i="11"/>
  <c r="BC30" i="11"/>
  <c r="W30" i="11"/>
  <c r="AK30" i="11"/>
  <c r="AO30" i="11"/>
  <c r="BQ67" i="11"/>
  <c r="BR30" i="11" l="1"/>
  <c r="J69" i="19"/>
  <c r="I69" i="19"/>
  <c r="H69" i="19"/>
  <c r="H5" i="7" s="1"/>
  <c r="B5" i="21" s="1"/>
  <c r="G69" i="19"/>
  <c r="F69" i="19"/>
  <c r="H4" i="7" s="1"/>
  <c r="E23" i="21" l="1"/>
  <c r="K68" i="19" l="1"/>
  <c r="K67" i="19"/>
  <c r="K66" i="19"/>
  <c r="K65" i="19"/>
  <c r="K64" i="19"/>
  <c r="K58" i="19"/>
  <c r="K57" i="19"/>
  <c r="K56" i="19"/>
  <c r="K55" i="19"/>
  <c r="K54" i="19"/>
  <c r="L54" i="19" s="1"/>
  <c r="K69" i="19" l="1"/>
  <c r="K118" i="19" l="1"/>
  <c r="J5" i="11"/>
  <c r="D16" i="14" l="1"/>
  <c r="L5" i="11"/>
  <c r="E14" i="14" s="1"/>
  <c r="E16" i="14" l="1"/>
  <c r="N5" i="11"/>
  <c r="F14" i="14" l="1"/>
  <c r="F16" i="14"/>
  <c r="P5" i="11"/>
  <c r="D11" i="11"/>
  <c r="BS11" i="11" s="1"/>
  <c r="D81" i="11"/>
  <c r="BS81" i="11" s="1"/>
  <c r="G14" i="14" l="1"/>
  <c r="G16" i="14"/>
  <c r="R5" i="11"/>
  <c r="AE82" i="11"/>
  <c r="AE81" i="11" s="1"/>
  <c r="AF81" i="11" s="1"/>
  <c r="BK25" i="11"/>
  <c r="AS25" i="11"/>
  <c r="AK25" i="11"/>
  <c r="G25" i="11"/>
  <c r="BC25" i="11"/>
  <c r="AA25" i="11"/>
  <c r="Q25" i="11"/>
  <c r="BG25" i="11"/>
  <c r="BA25" i="11"/>
  <c r="U25" i="11"/>
  <c r="AM25" i="11"/>
  <c r="K25" i="11"/>
  <c r="AC25" i="11"/>
  <c r="BE25" i="11"/>
  <c r="BO25" i="11"/>
  <c r="S25" i="11"/>
  <c r="AI25" i="11"/>
  <c r="AY25" i="11"/>
  <c r="AG25" i="11"/>
  <c r="AW25" i="11"/>
  <c r="AQ25" i="11"/>
  <c r="I25" i="11"/>
  <c r="AU25" i="11"/>
  <c r="BM25" i="11"/>
  <c r="Y25" i="11"/>
  <c r="AO25" i="11"/>
  <c r="M25" i="11"/>
  <c r="W25" i="11"/>
  <c r="BI25" i="11"/>
  <c r="O25" i="11"/>
  <c r="BK29" i="11"/>
  <c r="AS29" i="11"/>
  <c r="G29" i="11"/>
  <c r="AM29" i="11"/>
  <c r="Q29" i="11"/>
  <c r="W29" i="11"/>
  <c r="BI29" i="11"/>
  <c r="S29" i="11"/>
  <c r="AY29" i="11"/>
  <c r="AW29" i="11"/>
  <c r="K29" i="11"/>
  <c r="M29" i="11"/>
  <c r="AC29" i="11"/>
  <c r="AQ29" i="11"/>
  <c r="AI29" i="11"/>
  <c r="U29" i="11"/>
  <c r="AK29" i="11"/>
  <c r="BA29" i="11"/>
  <c r="AO29" i="11"/>
  <c r="I29" i="11"/>
  <c r="AU29" i="11"/>
  <c r="BC29" i="11"/>
  <c r="O29" i="11"/>
  <c r="BM29" i="11"/>
  <c r="AA29" i="11"/>
  <c r="AG29" i="11"/>
  <c r="BE29" i="11"/>
  <c r="BG29" i="11"/>
  <c r="Y29" i="11"/>
  <c r="BO29" i="11"/>
  <c r="BK26" i="11"/>
  <c r="AS26" i="11"/>
  <c r="K26" i="11"/>
  <c r="AG26" i="11"/>
  <c r="AQ26" i="11"/>
  <c r="BE26" i="11"/>
  <c r="I26" i="11"/>
  <c r="BI26" i="11"/>
  <c r="AC26" i="11"/>
  <c r="AW26" i="11"/>
  <c r="U26" i="11"/>
  <c r="BC26" i="11"/>
  <c r="O26" i="11"/>
  <c r="BM26" i="11"/>
  <c r="AM26" i="11"/>
  <c r="AU26" i="11"/>
  <c r="AK26" i="11"/>
  <c r="BO26" i="11"/>
  <c r="AA26" i="11"/>
  <c r="W26" i="11"/>
  <c r="Q26" i="11"/>
  <c r="G26" i="11"/>
  <c r="AO26" i="11"/>
  <c r="AI26" i="11"/>
  <c r="S26" i="11"/>
  <c r="AY26" i="11"/>
  <c r="Y26" i="11"/>
  <c r="M26" i="11"/>
  <c r="BG26" i="11"/>
  <c r="BA26" i="11"/>
  <c r="BO27" i="11"/>
  <c r="AS27" i="11"/>
  <c r="AG27" i="11"/>
  <c r="AU27" i="11"/>
  <c r="AK27" i="11"/>
  <c r="AO27" i="11"/>
  <c r="AC27" i="11"/>
  <c r="S27" i="11"/>
  <c r="I27" i="11"/>
  <c r="K27" i="11"/>
  <c r="BG27" i="11"/>
  <c r="AW27" i="11"/>
  <c r="O27" i="11"/>
  <c r="BM27" i="11"/>
  <c r="BA27" i="11"/>
  <c r="AM27" i="11"/>
  <c r="U27" i="11"/>
  <c r="BI27" i="11"/>
  <c r="AA27" i="11"/>
  <c r="AQ27" i="11"/>
  <c r="BC27" i="11"/>
  <c r="W27" i="11"/>
  <c r="M27" i="11"/>
  <c r="AY27" i="11"/>
  <c r="BK27" i="11"/>
  <c r="Q27" i="11"/>
  <c r="G27" i="11"/>
  <c r="BE27" i="11"/>
  <c r="AI27" i="11"/>
  <c r="Y27" i="11"/>
  <c r="M18" i="11"/>
  <c r="AY18" i="11"/>
  <c r="AQ18" i="11"/>
  <c r="BM18" i="11"/>
  <c r="AK18" i="11"/>
  <c r="AI18" i="11"/>
  <c r="K18" i="11"/>
  <c r="BC18" i="11"/>
  <c r="BE18" i="11"/>
  <c r="AA18" i="11"/>
  <c r="S18" i="11"/>
  <c r="BA18" i="11"/>
  <c r="Y18" i="11"/>
  <c r="BO18" i="11"/>
  <c r="Q18" i="11"/>
  <c r="AS18" i="11"/>
  <c r="AE18" i="11"/>
  <c r="G18" i="11"/>
  <c r="AO18" i="11"/>
  <c r="U18" i="11"/>
  <c r="BI18" i="11"/>
  <c r="AU18" i="11"/>
  <c r="AG18" i="11"/>
  <c r="BG18" i="11"/>
  <c r="AC18" i="11"/>
  <c r="BK18" i="11"/>
  <c r="W18" i="11"/>
  <c r="AM18" i="11"/>
  <c r="I18" i="11"/>
  <c r="O18" i="11"/>
  <c r="AW18" i="11"/>
  <c r="M14" i="11"/>
  <c r="AM14" i="11"/>
  <c r="AW14" i="11"/>
  <c r="AU14" i="11"/>
  <c r="BO14" i="11"/>
  <c r="U14" i="11"/>
  <c r="BK14" i="11"/>
  <c r="AY14" i="11"/>
  <c r="Q14" i="11"/>
  <c r="G14" i="11"/>
  <c r="K14" i="11"/>
  <c r="AG14" i="11"/>
  <c r="AA14" i="11"/>
  <c r="AK14" i="11"/>
  <c r="AQ14" i="11"/>
  <c r="I14" i="11"/>
  <c r="O14" i="11"/>
  <c r="AC14" i="11"/>
  <c r="S14" i="11"/>
  <c r="W14" i="11"/>
  <c r="AS14" i="11"/>
  <c r="Y14" i="11"/>
  <c r="BG14" i="11"/>
  <c r="BM14" i="11"/>
  <c r="BI14" i="11"/>
  <c r="AO14" i="11"/>
  <c r="AE14" i="11"/>
  <c r="AI14" i="11"/>
  <c r="BE14" i="11"/>
  <c r="BA14" i="11"/>
  <c r="BC14" i="11"/>
  <c r="AK16" i="11"/>
  <c r="Y16" i="11"/>
  <c r="BA16" i="11"/>
  <c r="BC16" i="11"/>
  <c r="AG16" i="11"/>
  <c r="O16" i="11"/>
  <c r="BM16" i="11"/>
  <c r="BO16" i="11"/>
  <c r="AS16" i="11"/>
  <c r="BI16" i="11"/>
  <c r="AC16" i="11"/>
  <c r="AI16" i="11"/>
  <c r="M16" i="11"/>
  <c r="AO16" i="11"/>
  <c r="BG16" i="11"/>
  <c r="BK16" i="11"/>
  <c r="AW16" i="11"/>
  <c r="G16" i="11"/>
  <c r="W16" i="11"/>
  <c r="BE16" i="11"/>
  <c r="AY16" i="11"/>
  <c r="AE16" i="11"/>
  <c r="U16" i="11"/>
  <c r="AA16" i="11"/>
  <c r="AM16" i="11"/>
  <c r="Q16" i="11"/>
  <c r="S16" i="11"/>
  <c r="AU16" i="11"/>
  <c r="K16" i="11"/>
  <c r="I16" i="11"/>
  <c r="AQ16" i="11"/>
  <c r="M13" i="11"/>
  <c r="AK13" i="11"/>
  <c r="AM13" i="11"/>
  <c r="AY13" i="11"/>
  <c r="BK13" i="11"/>
  <c r="Y13" i="11"/>
  <c r="AA13" i="11"/>
  <c r="AW13" i="11"/>
  <c r="U13" i="11"/>
  <c r="W13" i="11"/>
  <c r="BC13" i="11"/>
  <c r="BA13" i="11"/>
  <c r="K13" i="11"/>
  <c r="BO13" i="11"/>
  <c r="BG13" i="11"/>
  <c r="BE13" i="11"/>
  <c r="AQ13" i="11"/>
  <c r="AO13" i="11"/>
  <c r="O13" i="11"/>
  <c r="AI13" i="11"/>
  <c r="S13" i="11"/>
  <c r="Q13" i="11"/>
  <c r="I13" i="11"/>
  <c r="BI13" i="11"/>
  <c r="AU13" i="11"/>
  <c r="AS13" i="11"/>
  <c r="AE13" i="11"/>
  <c r="AC13" i="11"/>
  <c r="AG13" i="11"/>
  <c r="G13" i="11"/>
  <c r="BM13" i="11"/>
  <c r="AM15" i="11"/>
  <c r="M15" i="11"/>
  <c r="BK15" i="11"/>
  <c r="BI15" i="11"/>
  <c r="AW15" i="11"/>
  <c r="BA15" i="11"/>
  <c r="AQ15" i="11"/>
  <c r="U15" i="11"/>
  <c r="AK15" i="11"/>
  <c r="AY15" i="11"/>
  <c r="BM15" i="11"/>
  <c r="BC15" i="11"/>
  <c r="AS15" i="11"/>
  <c r="BG15" i="11"/>
  <c r="AU15" i="11"/>
  <c r="O15" i="11"/>
  <c r="AI15" i="11"/>
  <c r="BO15" i="11"/>
  <c r="BE15" i="11"/>
  <c r="AC15" i="11"/>
  <c r="W15" i="11"/>
  <c r="AE15" i="11"/>
  <c r="AA15" i="11"/>
  <c r="Q15" i="11"/>
  <c r="G15" i="11"/>
  <c r="AG15" i="11"/>
  <c r="K15" i="11"/>
  <c r="S15" i="11"/>
  <c r="AO15" i="11"/>
  <c r="I15" i="11"/>
  <c r="Y15" i="11"/>
  <c r="AA17" i="11"/>
  <c r="AW17" i="11"/>
  <c r="AM17" i="11"/>
  <c r="Y17" i="11"/>
  <c r="BK17" i="11"/>
  <c r="M17" i="11"/>
  <c r="AY17" i="11"/>
  <c r="O17" i="11"/>
  <c r="BI17" i="11"/>
  <c r="AQ17" i="11"/>
  <c r="BE17" i="11"/>
  <c r="BG17" i="11"/>
  <c r="BA17" i="11"/>
  <c r="BC17" i="11"/>
  <c r="AS17" i="11"/>
  <c r="Q17" i="11"/>
  <c r="AI17" i="11"/>
  <c r="AG17" i="11"/>
  <c r="BM17" i="11"/>
  <c r="BO17" i="11"/>
  <c r="K17" i="11"/>
  <c r="AK17" i="11"/>
  <c r="U17" i="11"/>
  <c r="AE17" i="11"/>
  <c r="AO17" i="11"/>
  <c r="G17" i="11"/>
  <c r="I17" i="11"/>
  <c r="W17" i="11"/>
  <c r="S17" i="11"/>
  <c r="AC17" i="11"/>
  <c r="AU17" i="11"/>
  <c r="BI12" i="11"/>
  <c r="AW12" i="11"/>
  <c r="AK12" i="11"/>
  <c r="Y12" i="11"/>
  <c r="M12" i="11"/>
  <c r="BC12" i="11"/>
  <c r="AE12" i="11"/>
  <c r="BG12" i="11"/>
  <c r="AU12" i="11"/>
  <c r="AI12" i="11"/>
  <c r="W12" i="11"/>
  <c r="K12" i="11"/>
  <c r="BO12" i="11"/>
  <c r="G12" i="11"/>
  <c r="BE12" i="11"/>
  <c r="AS12" i="11"/>
  <c r="AG12" i="11"/>
  <c r="U12" i="11"/>
  <c r="I12" i="11"/>
  <c r="AQ12" i="11"/>
  <c r="S12" i="11"/>
  <c r="BM12" i="11"/>
  <c r="BA12" i="11"/>
  <c r="AO12" i="11"/>
  <c r="AC12" i="11"/>
  <c r="BK12" i="11"/>
  <c r="AY12" i="11"/>
  <c r="AM12" i="11"/>
  <c r="AA12" i="11"/>
  <c r="O12" i="11"/>
  <c r="BI82" i="11"/>
  <c r="BI81" i="11" s="1"/>
  <c r="BJ81" i="11" s="1"/>
  <c r="AW82" i="11"/>
  <c r="AW81" i="11" s="1"/>
  <c r="AX81" i="11" s="1"/>
  <c r="AK82" i="11"/>
  <c r="AK81" i="11" s="1"/>
  <c r="AL81" i="11" s="1"/>
  <c r="Y82" i="11"/>
  <c r="Y81" i="11" s="1"/>
  <c r="Z81" i="11" s="1"/>
  <c r="M82" i="11"/>
  <c r="M81" i="11" s="1"/>
  <c r="N81" i="11" s="1"/>
  <c r="BG82" i="11"/>
  <c r="BG81" i="11" s="1"/>
  <c r="BH81" i="11" s="1"/>
  <c r="AU82" i="11"/>
  <c r="AU81" i="11" s="1"/>
  <c r="AV81" i="11" s="1"/>
  <c r="AI82" i="11"/>
  <c r="AI81" i="11" s="1"/>
  <c r="AJ81" i="11" s="1"/>
  <c r="W82" i="11"/>
  <c r="W81" i="11" s="1"/>
  <c r="X81" i="11" s="1"/>
  <c r="K82" i="11"/>
  <c r="K81" i="11" s="1"/>
  <c r="L81" i="11" s="1"/>
  <c r="BE82" i="11"/>
  <c r="BE81" i="11" s="1"/>
  <c r="BF81" i="11" s="1"/>
  <c r="AS82" i="11"/>
  <c r="AS81" i="11" s="1"/>
  <c r="AT81" i="11" s="1"/>
  <c r="AG82" i="11"/>
  <c r="AG81" i="11" s="1"/>
  <c r="AH81" i="11" s="1"/>
  <c r="U82" i="11"/>
  <c r="U81" i="11" s="1"/>
  <c r="V81" i="11" s="1"/>
  <c r="I82" i="11"/>
  <c r="BM82" i="11"/>
  <c r="BM81" i="11" s="1"/>
  <c r="BN81" i="11" s="1"/>
  <c r="BA82" i="11"/>
  <c r="BA81" i="11" s="1"/>
  <c r="BB81" i="11" s="1"/>
  <c r="AO82" i="11"/>
  <c r="AO81" i="11" s="1"/>
  <c r="AP81" i="11" s="1"/>
  <c r="AC82" i="11"/>
  <c r="AC81" i="11" s="1"/>
  <c r="AD81" i="11" s="1"/>
  <c r="BK82" i="11"/>
  <c r="BK81" i="11" s="1"/>
  <c r="BL81" i="11" s="1"/>
  <c r="AY82" i="11"/>
  <c r="AY81" i="11" s="1"/>
  <c r="AZ81" i="11" s="1"/>
  <c r="AM82" i="11"/>
  <c r="AM81" i="11" s="1"/>
  <c r="AN81" i="11" s="1"/>
  <c r="AA82" i="11"/>
  <c r="AA81" i="11" s="1"/>
  <c r="AB81" i="11" s="1"/>
  <c r="O82" i="11"/>
  <c r="O81" i="11" s="1"/>
  <c r="P81" i="11" s="1"/>
  <c r="BC82" i="11"/>
  <c r="BC81" i="11" s="1"/>
  <c r="BD81" i="11" s="1"/>
  <c r="AQ82" i="11"/>
  <c r="AQ81" i="11" s="1"/>
  <c r="AR81" i="11" s="1"/>
  <c r="S82" i="11"/>
  <c r="S81" i="11" s="1"/>
  <c r="T81" i="11" s="1"/>
  <c r="G82" i="11"/>
  <c r="BO82" i="11"/>
  <c r="BO81" i="11" s="1"/>
  <c r="BP81" i="11" s="1"/>
  <c r="AW447" i="11"/>
  <c r="AX447" i="11" s="1"/>
  <c r="AK447" i="11"/>
  <c r="AL447" i="11" s="1"/>
  <c r="Y447" i="11"/>
  <c r="Z447" i="11" s="1"/>
  <c r="N447" i="11"/>
  <c r="BA447" i="11"/>
  <c r="BB447" i="11" s="1"/>
  <c r="AM447" i="11"/>
  <c r="AN447" i="11" s="1"/>
  <c r="W447" i="11"/>
  <c r="X447" i="11" s="1"/>
  <c r="J447" i="11"/>
  <c r="BE447" i="11"/>
  <c r="BF447" i="11" s="1"/>
  <c r="AO447" i="11"/>
  <c r="AP447" i="11" s="1"/>
  <c r="U447" i="11"/>
  <c r="V447" i="11" s="1"/>
  <c r="AY447" i="11"/>
  <c r="AZ447" i="11" s="1"/>
  <c r="AG447" i="11"/>
  <c r="AH447" i="11" s="1"/>
  <c r="Q447" i="11"/>
  <c r="R447" i="11" s="1"/>
  <c r="AU447" i="11"/>
  <c r="AV447" i="11" s="1"/>
  <c r="AE447" i="11"/>
  <c r="AF447" i="11" s="1"/>
  <c r="O447" i="11"/>
  <c r="P447" i="11" s="1"/>
  <c r="BK447" i="11"/>
  <c r="BL447" i="11" s="1"/>
  <c r="AS447" i="11"/>
  <c r="AT447" i="11" s="1"/>
  <c r="AC447" i="11"/>
  <c r="AD447" i="11" s="1"/>
  <c r="L447" i="11"/>
  <c r="S447" i="11"/>
  <c r="T447" i="11" s="1"/>
  <c r="BG447" i="11"/>
  <c r="BH447" i="11" s="1"/>
  <c r="H447" i="11"/>
  <c r="BC447" i="11"/>
  <c r="BD447" i="11" s="1"/>
  <c r="AQ447" i="11"/>
  <c r="AR447" i="11" s="1"/>
  <c r="AI447" i="11"/>
  <c r="AJ447" i="11" s="1"/>
  <c r="AA447" i="11"/>
  <c r="AB447" i="11" s="1"/>
  <c r="BM65" i="11"/>
  <c r="BA65" i="11"/>
  <c r="AO65" i="11"/>
  <c r="AC65" i="11"/>
  <c r="BK65" i="11"/>
  <c r="AY65" i="11"/>
  <c r="AM65" i="11"/>
  <c r="AA65" i="11"/>
  <c r="O65" i="11"/>
  <c r="BI65" i="11"/>
  <c r="AW65" i="11"/>
  <c r="AK65" i="11"/>
  <c r="Y65" i="11"/>
  <c r="M65" i="11"/>
  <c r="BE65" i="11"/>
  <c r="AS65" i="11"/>
  <c r="AG65" i="11"/>
  <c r="U65" i="11"/>
  <c r="I65" i="11"/>
  <c r="BO65" i="11"/>
  <c r="BC65" i="11"/>
  <c r="AQ65" i="11"/>
  <c r="AE65" i="11"/>
  <c r="S65" i="11"/>
  <c r="G65" i="11"/>
  <c r="AI65" i="11"/>
  <c r="W65" i="11"/>
  <c r="K65" i="11"/>
  <c r="BG65" i="11"/>
  <c r="AU65" i="11"/>
  <c r="AG327" i="11"/>
  <c r="AH327" i="11" s="1"/>
  <c r="H16" i="14" l="1"/>
  <c r="H14" i="14"/>
  <c r="T5" i="11"/>
  <c r="BR18" i="11"/>
  <c r="BR29" i="11"/>
  <c r="BR447" i="11"/>
  <c r="BR15" i="11"/>
  <c r="BR14" i="11"/>
  <c r="BR13" i="11"/>
  <c r="BR17" i="11"/>
  <c r="G81" i="11"/>
  <c r="BR25" i="11"/>
  <c r="BR27" i="11"/>
  <c r="BR16" i="11"/>
  <c r="BR26" i="11"/>
  <c r="BO11" i="11"/>
  <c r="BP11" i="11" s="1"/>
  <c r="BM11" i="11"/>
  <c r="BN11" i="11" s="1"/>
  <c r="G11" i="11"/>
  <c r="BG11" i="11"/>
  <c r="BH11" i="11" s="1"/>
  <c r="I81" i="11"/>
  <c r="J81" i="11" s="1"/>
  <c r="I11" i="11"/>
  <c r="J11" i="11" s="1"/>
  <c r="S11" i="11"/>
  <c r="T11" i="11" s="1"/>
  <c r="E14" i="21"/>
  <c r="AK266" i="11"/>
  <c r="AL266" i="11" s="1"/>
  <c r="AO266" i="11"/>
  <c r="AP266" i="11" s="1"/>
  <c r="I266" i="11"/>
  <c r="W266" i="11"/>
  <c r="X266" i="11" s="1"/>
  <c r="BI266" i="11"/>
  <c r="BJ266" i="11" s="1"/>
  <c r="BM266" i="11"/>
  <c r="BN266" i="11" s="1"/>
  <c r="S266" i="11"/>
  <c r="T266" i="11" s="1"/>
  <c r="U266" i="11"/>
  <c r="V266" i="11" s="1"/>
  <c r="AI266" i="11"/>
  <c r="AJ266" i="11" s="1"/>
  <c r="O266" i="11"/>
  <c r="P266" i="11" s="1"/>
  <c r="Y266" i="11"/>
  <c r="Z266" i="11" s="1"/>
  <c r="AE266" i="11"/>
  <c r="AF266" i="11" s="1"/>
  <c r="AG266" i="11"/>
  <c r="AH266" i="11" s="1"/>
  <c r="AU266" i="11"/>
  <c r="AV266" i="11" s="1"/>
  <c r="AC266" i="11"/>
  <c r="AD266" i="11" s="1"/>
  <c r="AM266" i="11"/>
  <c r="AN266" i="11" s="1"/>
  <c r="AW266" i="11"/>
  <c r="AX266" i="11" s="1"/>
  <c r="AQ266" i="11"/>
  <c r="AR266" i="11" s="1"/>
  <c r="AS266" i="11"/>
  <c r="AT266" i="11" s="1"/>
  <c r="BG266" i="11"/>
  <c r="BH266" i="11" s="1"/>
  <c r="BA266" i="11"/>
  <c r="BB266" i="11" s="1"/>
  <c r="BK266" i="11"/>
  <c r="BL266" i="11" s="1"/>
  <c r="AA266" i="11"/>
  <c r="AB266" i="11" s="1"/>
  <c r="BC266" i="11"/>
  <c r="BD266" i="11" s="1"/>
  <c r="BE266" i="11"/>
  <c r="BF266" i="11" s="1"/>
  <c r="M266" i="11"/>
  <c r="N266" i="11" s="1"/>
  <c r="Q266" i="11"/>
  <c r="R266" i="11" s="1"/>
  <c r="AY266" i="11"/>
  <c r="AZ266" i="11" s="1"/>
  <c r="K266" i="11"/>
  <c r="L266" i="11" s="1"/>
  <c r="E32" i="21"/>
  <c r="AA142" i="11"/>
  <c r="AB142" i="11" s="1"/>
  <c r="J142" i="11"/>
  <c r="AM142" i="11"/>
  <c r="AN142" i="11" s="1"/>
  <c r="AK142" i="11"/>
  <c r="AL142" i="11" s="1"/>
  <c r="Q142" i="11"/>
  <c r="R142" i="11" s="1"/>
  <c r="W142" i="11"/>
  <c r="X142" i="11" s="1"/>
  <c r="AO142" i="11"/>
  <c r="AP142" i="11" s="1"/>
  <c r="AG142" i="11"/>
  <c r="AH142" i="11" s="1"/>
  <c r="K142" i="11"/>
  <c r="L142" i="11" s="1"/>
  <c r="AC142" i="11"/>
  <c r="AD142" i="11" s="1"/>
  <c r="U142" i="11"/>
  <c r="V142" i="11" s="1"/>
  <c r="AI142" i="11"/>
  <c r="AJ142" i="11" s="1"/>
  <c r="O142" i="11"/>
  <c r="P142" i="11" s="1"/>
  <c r="K327" i="11"/>
  <c r="L327" i="11" s="1"/>
  <c r="AI100" i="11"/>
  <c r="AJ100" i="11" s="1"/>
  <c r="AK43" i="11"/>
  <c r="AL43" i="11" s="1"/>
  <c r="W317" i="11"/>
  <c r="X317" i="11" s="1"/>
  <c r="AE317" i="11"/>
  <c r="AF317" i="11" s="1"/>
  <c r="M464" i="11"/>
  <c r="N464" i="11" s="1"/>
  <c r="AM464" i="11"/>
  <c r="AN464" i="11" s="1"/>
  <c r="Q464" i="11"/>
  <c r="R464" i="11" s="1"/>
  <c r="AC464" i="11"/>
  <c r="AD464" i="11" s="1"/>
  <c r="AO11" i="11"/>
  <c r="AP11" i="11" s="1"/>
  <c r="AS11" i="11"/>
  <c r="AT11" i="11" s="1"/>
  <c r="AI317" i="11"/>
  <c r="AJ317" i="11" s="1"/>
  <c r="Y464" i="11"/>
  <c r="Z464" i="11" s="1"/>
  <c r="AO464" i="11"/>
  <c r="AP464" i="11" s="1"/>
  <c r="BE11" i="11"/>
  <c r="BF11" i="11" s="1"/>
  <c r="AE100" i="11"/>
  <c r="AF100" i="11" s="1"/>
  <c r="Q327" i="11"/>
  <c r="R327" i="11" s="1"/>
  <c r="W327" i="11"/>
  <c r="X327" i="11" s="1"/>
  <c r="O327" i="11"/>
  <c r="P327" i="11" s="1"/>
  <c r="AA100" i="11"/>
  <c r="AB100" i="11" s="1"/>
  <c r="M142" i="11"/>
  <c r="N142" i="11" s="1"/>
  <c r="S142" i="11"/>
  <c r="T142" i="11" s="1"/>
  <c r="K43" i="11"/>
  <c r="M317" i="11"/>
  <c r="N317" i="11" s="1"/>
  <c r="Q317" i="11"/>
  <c r="R317" i="11" s="1"/>
  <c r="AI464" i="11"/>
  <c r="AJ464" i="11" s="1"/>
  <c r="BA11" i="11"/>
  <c r="BB11" i="11" s="1"/>
  <c r="AE11" i="11"/>
  <c r="AF11" i="11" s="1"/>
  <c r="AC327" i="11"/>
  <c r="AD327" i="11" s="1"/>
  <c r="AE43" i="11"/>
  <c r="AF43" i="11" s="1"/>
  <c r="U327" i="11"/>
  <c r="V327" i="11" s="1"/>
  <c r="J327" i="11"/>
  <c r="AI327" i="11"/>
  <c r="AJ327" i="11" s="1"/>
  <c r="AA327" i="11"/>
  <c r="AB327" i="11" s="1"/>
  <c r="AO100" i="11"/>
  <c r="AP100" i="11" s="1"/>
  <c r="I100" i="11"/>
  <c r="AM100" i="11"/>
  <c r="AN100" i="11" s="1"/>
  <c r="Y142" i="11"/>
  <c r="Z142" i="11" s="1"/>
  <c r="AE142" i="11"/>
  <c r="AF142" i="11" s="1"/>
  <c r="AC43" i="11"/>
  <c r="AD43" i="11" s="1"/>
  <c r="W43" i="11"/>
  <c r="X43" i="11" s="1"/>
  <c r="AC317" i="11"/>
  <c r="AD317" i="11" s="1"/>
  <c r="AE464" i="11"/>
  <c r="AF464" i="11" s="1"/>
  <c r="W464" i="11"/>
  <c r="X464" i="11" s="1"/>
  <c r="O11" i="11"/>
  <c r="P11" i="11" s="1"/>
  <c r="BC11" i="11"/>
  <c r="BD11" i="11" s="1"/>
  <c r="O100" i="11"/>
  <c r="P100" i="11" s="1"/>
  <c r="AO327" i="11"/>
  <c r="AP327" i="11" s="1"/>
  <c r="AE327" i="11"/>
  <c r="AF327" i="11" s="1"/>
  <c r="AM327" i="11"/>
  <c r="AN327" i="11" s="1"/>
  <c r="U100" i="11"/>
  <c r="V100" i="11" s="1"/>
  <c r="M100" i="11"/>
  <c r="N100" i="11" s="1"/>
  <c r="AO43" i="11"/>
  <c r="AP43" i="11" s="1"/>
  <c r="AI43" i="11"/>
  <c r="AJ43" i="11" s="1"/>
  <c r="O43" i="11"/>
  <c r="P43" i="11" s="1"/>
  <c r="U317" i="11"/>
  <c r="V317" i="11" s="1"/>
  <c r="J464" i="11"/>
  <c r="AA11" i="11"/>
  <c r="AB11" i="11" s="1"/>
  <c r="M11" i="11"/>
  <c r="N11" i="11" s="1"/>
  <c r="AC100" i="11"/>
  <c r="AD100" i="11" s="1"/>
  <c r="Y100" i="11"/>
  <c r="Z100" i="11" s="1"/>
  <c r="AA43" i="11"/>
  <c r="AB43" i="11" s="1"/>
  <c r="O317" i="11"/>
  <c r="P317" i="11" s="1"/>
  <c r="O464" i="11"/>
  <c r="P464" i="11" s="1"/>
  <c r="U464" i="11"/>
  <c r="V464" i="11" s="1"/>
  <c r="AM11" i="11"/>
  <c r="AN11" i="11" s="1"/>
  <c r="AQ11" i="11"/>
  <c r="AR11" i="11" s="1"/>
  <c r="K11" i="11"/>
  <c r="L11" i="11" s="1"/>
  <c r="Y11" i="11"/>
  <c r="Z11" i="11" s="1"/>
  <c r="S327" i="11"/>
  <c r="T327" i="11" s="1"/>
  <c r="M327" i="11"/>
  <c r="N327" i="11" s="1"/>
  <c r="Y327" i="11"/>
  <c r="Z327" i="11" s="1"/>
  <c r="AK100" i="11"/>
  <c r="AL100" i="11" s="1"/>
  <c r="U43" i="11"/>
  <c r="V43" i="11" s="1"/>
  <c r="AM43" i="11"/>
  <c r="AN43" i="11" s="1"/>
  <c r="AG317" i="11"/>
  <c r="AH317" i="11" s="1"/>
  <c r="Y317" i="11"/>
  <c r="Z317" i="11" s="1"/>
  <c r="AA317" i="11"/>
  <c r="AB317" i="11" s="1"/>
  <c r="AK464" i="11"/>
  <c r="AL464" i="11" s="1"/>
  <c r="K464" i="11"/>
  <c r="L464" i="11" s="1"/>
  <c r="AG464" i="11"/>
  <c r="AH464" i="11" s="1"/>
  <c r="AY11" i="11"/>
  <c r="AZ11" i="11" s="1"/>
  <c r="W11" i="11"/>
  <c r="X11" i="11" s="1"/>
  <c r="AK11" i="11"/>
  <c r="AL11" i="11" s="1"/>
  <c r="AK327" i="11"/>
  <c r="AL327" i="11" s="1"/>
  <c r="S100" i="11"/>
  <c r="T100" i="11" s="1"/>
  <c r="K100" i="11"/>
  <c r="L100" i="11" s="1"/>
  <c r="AG43" i="11"/>
  <c r="AH43" i="11" s="1"/>
  <c r="M43" i="11"/>
  <c r="N43" i="11" s="1"/>
  <c r="AK317" i="11"/>
  <c r="AL317" i="11" s="1"/>
  <c r="AM317" i="11"/>
  <c r="AN317" i="11" s="1"/>
  <c r="AA464" i="11"/>
  <c r="AB464" i="11" s="1"/>
  <c r="U11" i="11"/>
  <c r="V11" i="11" s="1"/>
  <c r="AI11" i="11"/>
  <c r="AJ11" i="11" s="1"/>
  <c r="AW11" i="11"/>
  <c r="AX11" i="11" s="1"/>
  <c r="AG100" i="11"/>
  <c r="AH100" i="11" s="1"/>
  <c r="AK407" i="11"/>
  <c r="AL407" i="11" s="1"/>
  <c r="W100" i="11"/>
  <c r="X100" i="11" s="1"/>
  <c r="S43" i="11"/>
  <c r="T43" i="11" s="1"/>
  <c r="Y43" i="11"/>
  <c r="Z43" i="11" s="1"/>
  <c r="J317" i="11"/>
  <c r="K317" i="11"/>
  <c r="L317" i="11" s="1"/>
  <c r="S317" i="11"/>
  <c r="T317" i="11" s="1"/>
  <c r="S464" i="11"/>
  <c r="T464" i="11" s="1"/>
  <c r="AC11" i="11"/>
  <c r="AD11" i="11" s="1"/>
  <c r="AG11" i="11"/>
  <c r="AH11" i="11" s="1"/>
  <c r="AU11" i="11"/>
  <c r="AV11" i="11" s="1"/>
  <c r="AS327" i="11"/>
  <c r="AT327" i="11" s="1"/>
  <c r="BE327" i="11"/>
  <c r="BF327" i="11" s="1"/>
  <c r="AY327" i="11"/>
  <c r="AZ327" i="11" s="1"/>
  <c r="AQ327" i="11"/>
  <c r="AR327" i="11" s="1"/>
  <c r="BC327" i="11"/>
  <c r="BD327" i="11" s="1"/>
  <c r="BI327" i="11"/>
  <c r="BJ327" i="11" s="1"/>
  <c r="AW327" i="11"/>
  <c r="AX327" i="11" s="1"/>
  <c r="BA327" i="11"/>
  <c r="BB327" i="11" s="1"/>
  <c r="AU327" i="11"/>
  <c r="AV327" i="11" s="1"/>
  <c r="BA464" i="11"/>
  <c r="BB464" i="11" s="1"/>
  <c r="BC464" i="11"/>
  <c r="BD464" i="11" s="1"/>
  <c r="AU464" i="11"/>
  <c r="AV464" i="11" s="1"/>
  <c r="BI464" i="11"/>
  <c r="BJ464" i="11" s="1"/>
  <c r="AW464" i="11"/>
  <c r="AX464" i="11" s="1"/>
  <c r="BM464" i="11"/>
  <c r="BN464" i="11" s="1"/>
  <c r="AS464" i="11"/>
  <c r="AT464" i="11" s="1"/>
  <c r="AQ464" i="11"/>
  <c r="AR464" i="11" s="1"/>
  <c r="BE464" i="11"/>
  <c r="BF464" i="11" s="1"/>
  <c r="BG464" i="11"/>
  <c r="BH464" i="11" s="1"/>
  <c r="AY464" i="11"/>
  <c r="AZ464" i="11" s="1"/>
  <c r="L43" i="11" l="1"/>
  <c r="V5" i="11"/>
  <c r="BR327" i="11"/>
  <c r="BR464" i="11"/>
  <c r="J266" i="11"/>
  <c r="BR266" i="11"/>
  <c r="J100" i="11"/>
  <c r="AK355" i="11"/>
  <c r="AL355" i="11" s="1"/>
  <c r="H266" i="11"/>
  <c r="K407" i="11"/>
  <c r="L407" i="11" s="1"/>
  <c r="AC407" i="11"/>
  <c r="AD407" i="11" s="1"/>
  <c r="AE407" i="11"/>
  <c r="AF407" i="11" s="1"/>
  <c r="Y407" i="11"/>
  <c r="Z407" i="11" s="1"/>
  <c r="U407" i="11"/>
  <c r="V407" i="11" s="1"/>
  <c r="AM407" i="11"/>
  <c r="AN407" i="11" s="1"/>
  <c r="O407" i="11"/>
  <c r="P407" i="11" s="1"/>
  <c r="W407" i="11"/>
  <c r="X407" i="11" s="1"/>
  <c r="S407" i="11"/>
  <c r="T407" i="11" s="1"/>
  <c r="AA407" i="11"/>
  <c r="AB407" i="11" s="1"/>
  <c r="Q407" i="11"/>
  <c r="R407" i="11" s="1"/>
  <c r="AG407" i="11"/>
  <c r="AH407" i="11" s="1"/>
  <c r="AI407" i="11"/>
  <c r="AJ407" i="11" s="1"/>
  <c r="M407" i="11"/>
  <c r="N407" i="11" s="1"/>
  <c r="BC407" i="11"/>
  <c r="BD407" i="11" s="1"/>
  <c r="AQ407" i="11"/>
  <c r="AR407" i="11" s="1"/>
  <c r="AW407" i="11"/>
  <c r="AX407" i="11" s="1"/>
  <c r="BE407" i="11"/>
  <c r="BF407" i="11" s="1"/>
  <c r="AY407" i="11"/>
  <c r="AZ407" i="11" s="1"/>
  <c r="AO407" i="11"/>
  <c r="AP407" i="11" s="1"/>
  <c r="BA407" i="11"/>
  <c r="BB407" i="11" s="1"/>
  <c r="AS407" i="11"/>
  <c r="AT407" i="11" s="1"/>
  <c r="BM407" i="11"/>
  <c r="BN407" i="11" s="1"/>
  <c r="AU407" i="11"/>
  <c r="AV407" i="11" s="1"/>
  <c r="BQ447" i="11"/>
  <c r="H426" i="11"/>
  <c r="BQ426" i="11" s="1"/>
  <c r="BQ437" i="11"/>
  <c r="H453" i="11"/>
  <c r="BQ453" i="11" s="1"/>
  <c r="BQ442" i="11"/>
  <c r="H395" i="11"/>
  <c r="BQ395" i="11" s="1"/>
  <c r="H464" i="11"/>
  <c r="H356" i="11"/>
  <c r="C69" i="19"/>
  <c r="BQ266" i="11" l="1"/>
  <c r="C8" i="7"/>
  <c r="K119" i="19"/>
  <c r="X5" i="11"/>
  <c r="BQ464" i="11"/>
  <c r="BR407" i="11"/>
  <c r="BG355" i="11"/>
  <c r="BH355" i="11" s="1"/>
  <c r="AA355" i="11"/>
  <c r="AB355" i="11" s="1"/>
  <c r="Y355" i="11"/>
  <c r="Z355" i="11" s="1"/>
  <c r="J407" i="11"/>
  <c r="S355" i="11"/>
  <c r="T355" i="11" s="1"/>
  <c r="I12" i="14" s="1"/>
  <c r="AE355" i="11"/>
  <c r="AF355" i="11" s="1"/>
  <c r="AO355" i="11"/>
  <c r="AP355" i="11" s="1"/>
  <c r="AW355" i="11"/>
  <c r="AX355" i="11" s="1"/>
  <c r="M355" i="11"/>
  <c r="N355" i="11" s="1"/>
  <c r="F12" i="14" s="1"/>
  <c r="W355" i="11"/>
  <c r="X355" i="11" s="1"/>
  <c r="K12" i="14" s="1"/>
  <c r="AC355" i="11"/>
  <c r="AD355" i="11" s="1"/>
  <c r="AS355" i="11"/>
  <c r="AT355" i="11" s="1"/>
  <c r="AY355" i="11"/>
  <c r="AZ355" i="11" s="1"/>
  <c r="AQ355" i="11"/>
  <c r="AR355" i="11" s="1"/>
  <c r="AI355" i="11"/>
  <c r="AJ355" i="11" s="1"/>
  <c r="O355" i="11"/>
  <c r="P355" i="11" s="1"/>
  <c r="G12" i="14" s="1"/>
  <c r="K355" i="11"/>
  <c r="L355" i="11" s="1"/>
  <c r="E12" i="14" s="1"/>
  <c r="BE355" i="11"/>
  <c r="BF355" i="11" s="1"/>
  <c r="AU355" i="11"/>
  <c r="AV355" i="11" s="1"/>
  <c r="BI355" i="11"/>
  <c r="BJ355" i="11" s="1"/>
  <c r="BK355" i="11"/>
  <c r="BL355" i="11" s="1"/>
  <c r="AG355" i="11"/>
  <c r="AH355" i="11" s="1"/>
  <c r="AM355" i="11"/>
  <c r="AN355" i="11" s="1"/>
  <c r="BA355" i="11"/>
  <c r="BB355" i="11" s="1"/>
  <c r="BM355" i="11"/>
  <c r="BN355" i="11" s="1"/>
  <c r="BC355" i="11"/>
  <c r="BD355" i="11" s="1"/>
  <c r="Q355" i="11"/>
  <c r="R355" i="11" s="1"/>
  <c r="H12" i="14" s="1"/>
  <c r="U355" i="11"/>
  <c r="V355" i="11" s="1"/>
  <c r="J12" i="14" s="1"/>
  <c r="D5" i="21"/>
  <c r="H407" i="11"/>
  <c r="H414" i="11"/>
  <c r="BQ414" i="11" s="1"/>
  <c r="BQ356" i="11"/>
  <c r="B10" i="14"/>
  <c r="B9" i="14"/>
  <c r="B16" i="14"/>
  <c r="B14" i="14"/>
  <c r="B13" i="14"/>
  <c r="B12" i="14"/>
  <c r="B11" i="14"/>
  <c r="Z5" i="11" l="1"/>
  <c r="R12" i="14" s="1"/>
  <c r="BQ407" i="11"/>
  <c r="F23" i="21"/>
  <c r="F14" i="21"/>
  <c r="F32" i="21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C41" i="8"/>
  <c r="C40" i="8"/>
  <c r="C39" i="8"/>
  <c r="C38" i="8"/>
  <c r="C37" i="8"/>
  <c r="C36" i="8"/>
  <c r="C35" i="8"/>
  <c r="C34" i="8"/>
  <c r="C33" i="8"/>
  <c r="AE12" i="14" l="1"/>
  <c r="O12" i="14"/>
  <c r="AF12" i="14"/>
  <c r="Q12" i="14"/>
  <c r="Z12" i="14"/>
  <c r="N12" i="14"/>
  <c r="W12" i="14"/>
  <c r="Y12" i="14"/>
  <c r="M12" i="14"/>
  <c r="AB12" i="14"/>
  <c r="T12" i="14"/>
  <c r="U12" i="14"/>
  <c r="X12" i="14"/>
  <c r="AD12" i="14"/>
  <c r="AC12" i="14"/>
  <c r="L12" i="14"/>
  <c r="S12" i="14"/>
  <c r="V12" i="14"/>
  <c r="P12" i="14"/>
  <c r="AA12" i="14"/>
  <c r="BQ507" i="11"/>
  <c r="D27" i="8" l="1"/>
  <c r="D26" i="8"/>
  <c r="F34" i="21" l="1"/>
  <c r="E34" i="21"/>
  <c r="F33" i="21"/>
  <c r="E33" i="21"/>
  <c r="F31" i="21"/>
  <c r="E31" i="21"/>
  <c r="BA317" i="11"/>
  <c r="BB317" i="11" s="1"/>
  <c r="AQ317" i="11"/>
  <c r="AR317" i="11" s="1"/>
  <c r="BC317" i="11"/>
  <c r="BD317" i="11" s="1"/>
  <c r="BE317" i="11"/>
  <c r="BF317" i="11" s="1"/>
  <c r="AY317" i="11"/>
  <c r="AZ317" i="11" s="1"/>
  <c r="AS317" i="11"/>
  <c r="AT317" i="11" s="1"/>
  <c r="AU317" i="11"/>
  <c r="AV317" i="11" s="1"/>
  <c r="AO317" i="11"/>
  <c r="AP317" i="11" s="1"/>
  <c r="AW317" i="11"/>
  <c r="AX317" i="11" s="1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BR317" i="11" l="1"/>
  <c r="H317" i="11"/>
  <c r="BQ317" i="11" l="1"/>
  <c r="D8" i="11"/>
  <c r="J14" i="7"/>
  <c r="C10" i="21" s="1"/>
  <c r="D7" i="8"/>
  <c r="L68" i="19"/>
  <c r="L67" i="19"/>
  <c r="L66" i="19"/>
  <c r="L65" i="19"/>
  <c r="L64" i="19"/>
  <c r="L58" i="19"/>
  <c r="L57" i="19"/>
  <c r="L56" i="19"/>
  <c r="L55" i="19"/>
  <c r="B55" i="19"/>
  <c r="BS8" i="11" l="1"/>
  <c r="D524" i="11"/>
  <c r="E8" i="11" s="1"/>
  <c r="BO9" i="11"/>
  <c r="BO8" i="11" s="1"/>
  <c r="BO524" i="11" l="1"/>
  <c r="BO525" i="11" s="1"/>
  <c r="BP8" i="11"/>
  <c r="AG9" i="14" s="1"/>
  <c r="BP524" i="11" l="1"/>
  <c r="AG18" i="14" s="1"/>
  <c r="D33" i="8"/>
  <c r="D35" i="8"/>
  <c r="BP525" i="11" l="1"/>
  <c r="L99" i="19" l="1"/>
  <c r="H99" i="19" s="1"/>
  <c r="J487" i="11"/>
  <c r="D14" i="14" s="1"/>
  <c r="H10" i="21"/>
  <c r="E10" i="21" l="1"/>
  <c r="F10" i="21"/>
  <c r="BI9" i="11"/>
  <c r="BI8" i="11" s="1"/>
  <c r="BC9" i="11"/>
  <c r="BC8" i="11" s="1"/>
  <c r="BG9" i="11"/>
  <c r="BG8" i="11" s="1"/>
  <c r="BE9" i="11"/>
  <c r="BE8" i="11" s="1"/>
  <c r="BM9" i="11"/>
  <c r="BM8" i="11" s="1"/>
  <c r="BK9" i="11"/>
  <c r="BK8" i="11" s="1"/>
  <c r="AS9" i="11"/>
  <c r="AS8" i="11" s="1"/>
  <c r="AG9" i="11"/>
  <c r="AG8" i="11" s="1"/>
  <c r="AO9" i="11"/>
  <c r="AO8" i="11" s="1"/>
  <c r="Y9" i="11"/>
  <c r="Y8" i="11" s="1"/>
  <c r="S9" i="11"/>
  <c r="S8" i="11" s="1"/>
  <c r="AK9" i="11"/>
  <c r="AK8" i="11" s="1"/>
  <c r="M9" i="11"/>
  <c r="M8" i="11" s="1"/>
  <c r="AM9" i="11"/>
  <c r="AM8" i="11" s="1"/>
  <c r="AA9" i="11"/>
  <c r="AA8" i="11" s="1"/>
  <c r="I9" i="11"/>
  <c r="I8" i="11" s="1"/>
  <c r="AQ9" i="11"/>
  <c r="AQ8" i="11" s="1"/>
  <c r="G9" i="11"/>
  <c r="O9" i="11"/>
  <c r="O8" i="11" s="1"/>
  <c r="Q9" i="11"/>
  <c r="Q8" i="11" s="1"/>
  <c r="AE9" i="11"/>
  <c r="AE8" i="11" s="1"/>
  <c r="AI9" i="11"/>
  <c r="AI8" i="11" s="1"/>
  <c r="BA9" i="11"/>
  <c r="BA8" i="11" s="1"/>
  <c r="K9" i="11"/>
  <c r="K8" i="11" s="1"/>
  <c r="AC9" i="11"/>
  <c r="AC8" i="11" s="1"/>
  <c r="AU9" i="11"/>
  <c r="AU8" i="11" s="1"/>
  <c r="AY9" i="11"/>
  <c r="AY8" i="11" s="1"/>
  <c r="W9" i="11"/>
  <c r="W8" i="11" s="1"/>
  <c r="AW9" i="11"/>
  <c r="AW8" i="11" s="1"/>
  <c r="U9" i="11"/>
  <c r="U8" i="11" s="1"/>
  <c r="BM524" i="11" l="1"/>
  <c r="BN8" i="11"/>
  <c r="AF9" i="14" s="1"/>
  <c r="BK524" i="11"/>
  <c r="BL8" i="11"/>
  <c r="AE9" i="14" s="1"/>
  <c r="BI524" i="11"/>
  <c r="BI525" i="11" s="1"/>
  <c r="BJ8" i="11"/>
  <c r="AD9" i="14" s="1"/>
  <c r="BG524" i="11"/>
  <c r="BG525" i="11" s="1"/>
  <c r="BH8" i="11"/>
  <c r="AC9" i="14" s="1"/>
  <c r="BE524" i="11"/>
  <c r="BE525" i="11" s="1"/>
  <c r="BF8" i="11"/>
  <c r="AB9" i="14" s="1"/>
  <c r="BC524" i="11"/>
  <c r="BD524" i="11" s="1"/>
  <c r="BD8" i="11"/>
  <c r="AA9" i="14" s="1"/>
  <c r="BA524" i="11"/>
  <c r="BB8" i="11"/>
  <c r="Z9" i="14" s="1"/>
  <c r="AY524" i="11"/>
  <c r="AY525" i="11" s="1"/>
  <c r="AZ8" i="11"/>
  <c r="Y9" i="14" s="1"/>
  <c r="AW524" i="11"/>
  <c r="AX8" i="11"/>
  <c r="X9" i="14" s="1"/>
  <c r="AU524" i="11"/>
  <c r="AU525" i="11" s="1"/>
  <c r="AV8" i="11"/>
  <c r="W9" i="14" s="1"/>
  <c r="AS524" i="11"/>
  <c r="AS525" i="11" s="1"/>
  <c r="AT8" i="11"/>
  <c r="V9" i="14" s="1"/>
  <c r="AQ524" i="11"/>
  <c r="AR524" i="11" s="1"/>
  <c r="AR8" i="11"/>
  <c r="U9" i="14" s="1"/>
  <c r="AO524" i="11"/>
  <c r="AP8" i="11"/>
  <c r="T9" i="14" s="1"/>
  <c r="AM524" i="11"/>
  <c r="AN524" i="11" s="1"/>
  <c r="S18" i="14" s="1"/>
  <c r="AN8" i="11"/>
  <c r="S9" i="14" s="1"/>
  <c r="AK524" i="11"/>
  <c r="AK525" i="11" s="1"/>
  <c r="AL8" i="11"/>
  <c r="R9" i="14" s="1"/>
  <c r="AI524" i="11"/>
  <c r="AJ524" i="11" s="1"/>
  <c r="Q18" i="14" s="1"/>
  <c r="AJ8" i="11"/>
  <c r="Q9" i="14" s="1"/>
  <c r="AG524" i="11"/>
  <c r="AH524" i="11" s="1"/>
  <c r="AH8" i="11"/>
  <c r="P9" i="14" s="1"/>
  <c r="AE524" i="11"/>
  <c r="AE525" i="11" s="1"/>
  <c r="AF8" i="11"/>
  <c r="O9" i="14" s="1"/>
  <c r="AC524" i="11"/>
  <c r="AD8" i="11"/>
  <c r="N9" i="14" s="1"/>
  <c r="AA524" i="11"/>
  <c r="AA525" i="11" s="1"/>
  <c r="AB8" i="11"/>
  <c r="M9" i="14" s="1"/>
  <c r="Y524" i="11"/>
  <c r="Z524" i="11" s="1"/>
  <c r="Z8" i="11"/>
  <c r="L9" i="14" s="1"/>
  <c r="W524" i="11"/>
  <c r="X524" i="11" s="1"/>
  <c r="K18" i="14" s="1"/>
  <c r="X8" i="11"/>
  <c r="K9" i="14" s="1"/>
  <c r="U524" i="11"/>
  <c r="V524" i="11" s="1"/>
  <c r="V8" i="11"/>
  <c r="J9" i="14" s="1"/>
  <c r="S524" i="11"/>
  <c r="T524" i="11" s="1"/>
  <c r="T8" i="11"/>
  <c r="I9" i="14" s="1"/>
  <c r="Q524" i="11"/>
  <c r="Q525" i="11" s="1"/>
  <c r="R8" i="11"/>
  <c r="H9" i="14" s="1"/>
  <c r="O524" i="11"/>
  <c r="O525" i="11" s="1"/>
  <c r="P8" i="11"/>
  <c r="G9" i="14" s="1"/>
  <c r="M524" i="11"/>
  <c r="M525" i="11" s="1"/>
  <c r="N8" i="11"/>
  <c r="F9" i="14" s="1"/>
  <c r="K524" i="11"/>
  <c r="K525" i="11" s="1"/>
  <c r="L8" i="11"/>
  <c r="E9" i="14" s="1"/>
  <c r="BR9" i="11"/>
  <c r="H487" i="11"/>
  <c r="C14" i="14" s="1"/>
  <c r="G8" i="11"/>
  <c r="G524" i="11" s="1"/>
  <c r="J8" i="11"/>
  <c r="D9" i="14" s="1"/>
  <c r="I524" i="11"/>
  <c r="I525" i="11" s="1"/>
  <c r="Z525" i="11" l="1"/>
  <c r="L18" i="14"/>
  <c r="AR525" i="11"/>
  <c r="U18" i="14"/>
  <c r="AH525" i="11"/>
  <c r="P18" i="14"/>
  <c r="BD525" i="11"/>
  <c r="AA18" i="14"/>
  <c r="V525" i="11"/>
  <c r="X525" i="11" s="1"/>
  <c r="J18" i="14"/>
  <c r="T525" i="11"/>
  <c r="I18" i="14"/>
  <c r="BN524" i="11"/>
  <c r="AF18" i="14" s="1"/>
  <c r="BM525" i="11"/>
  <c r="BL524" i="11"/>
  <c r="AE18" i="14" s="1"/>
  <c r="BK525" i="11"/>
  <c r="BA525" i="11"/>
  <c r="BB524" i="11"/>
  <c r="Z18" i="14" s="1"/>
  <c r="AW525" i="11"/>
  <c r="AX524" i="11"/>
  <c r="X18" i="14" s="1"/>
  <c r="AD524" i="11"/>
  <c r="AC525" i="11"/>
  <c r="AO525" i="11"/>
  <c r="AP524" i="11"/>
  <c r="T18" i="14" s="1"/>
  <c r="Y525" i="11"/>
  <c r="AM525" i="11"/>
  <c r="AL524" i="11"/>
  <c r="P524" i="11"/>
  <c r="R524" i="11"/>
  <c r="BJ524" i="11"/>
  <c r="AD18" i="14" s="1"/>
  <c r="U525" i="11"/>
  <c r="W525" i="11" s="1"/>
  <c r="AI525" i="11"/>
  <c r="AG525" i="11"/>
  <c r="BH524" i="11"/>
  <c r="AC18" i="14" s="1"/>
  <c r="L524" i="11"/>
  <c r="BF524" i="11"/>
  <c r="AB524" i="11"/>
  <c r="BC525" i="11"/>
  <c r="AZ524" i="11"/>
  <c r="Y18" i="14" s="1"/>
  <c r="AJ525" i="11"/>
  <c r="AN525" i="11"/>
  <c r="AQ525" i="11"/>
  <c r="S525" i="11"/>
  <c r="AV524" i="11"/>
  <c r="W18" i="14" s="1"/>
  <c r="AT524" i="11"/>
  <c r="N524" i="11"/>
  <c r="AF524" i="11"/>
  <c r="BR8" i="11"/>
  <c r="H524" i="11"/>
  <c r="J524" i="11"/>
  <c r="H8" i="11"/>
  <c r="C9" i="14" s="1"/>
  <c r="BQ487" i="11"/>
  <c r="T57" i="20"/>
  <c r="T58" i="20" s="1"/>
  <c r="T59" i="20" s="1"/>
  <c r="T51" i="20"/>
  <c r="T50" i="20"/>
  <c r="N60" i="20"/>
  <c r="U46" i="20" s="1"/>
  <c r="V32" i="20"/>
  <c r="E56" i="20"/>
  <c r="C55" i="20"/>
  <c r="C56" i="20" s="1"/>
  <c r="V21" i="20"/>
  <c r="E54" i="20"/>
  <c r="J54" i="20" s="1"/>
  <c r="C54" i="20"/>
  <c r="P54" i="20" s="1"/>
  <c r="V8" i="20"/>
  <c r="V23" i="20"/>
  <c r="E53" i="20"/>
  <c r="C53" i="20"/>
  <c r="P53" i="20" s="1"/>
  <c r="E50" i="20"/>
  <c r="E51" i="20" s="1"/>
  <c r="C50" i="20"/>
  <c r="C51" i="20" s="1"/>
  <c r="E49" i="20"/>
  <c r="J49" i="20" s="1"/>
  <c r="E48" i="20"/>
  <c r="E47" i="20"/>
  <c r="K47" i="20" s="1"/>
  <c r="E46" i="20"/>
  <c r="K46" i="20" s="1"/>
  <c r="E45" i="20"/>
  <c r="K45" i="20" s="1"/>
  <c r="E44" i="20"/>
  <c r="K44" i="20" s="1"/>
  <c r="E43" i="20"/>
  <c r="K43" i="20" s="1"/>
  <c r="C49" i="20"/>
  <c r="F49" i="20" s="1"/>
  <c r="C48" i="20"/>
  <c r="P48" i="20" s="1"/>
  <c r="C47" i="20"/>
  <c r="P47" i="20" s="1"/>
  <c r="C46" i="20"/>
  <c r="F46" i="20" s="1"/>
  <c r="C45" i="20"/>
  <c r="F45" i="20" s="1"/>
  <c r="C44" i="20"/>
  <c r="F44" i="20" s="1"/>
  <c r="C43" i="20"/>
  <c r="F43" i="20" s="1"/>
  <c r="V7" i="20"/>
  <c r="V18" i="20"/>
  <c r="V6" i="20"/>
  <c r="V19" i="20"/>
  <c r="V20" i="20"/>
  <c r="E42" i="20"/>
  <c r="J42" i="20" s="1"/>
  <c r="C42" i="20"/>
  <c r="P42" i="20" s="1"/>
  <c r="E41" i="20"/>
  <c r="O41" i="20" s="1"/>
  <c r="C41" i="20"/>
  <c r="P41" i="20" s="1"/>
  <c r="E40" i="20"/>
  <c r="C40" i="20"/>
  <c r="P40" i="20" s="1"/>
  <c r="E39" i="20"/>
  <c r="K39" i="20" s="1"/>
  <c r="C39" i="20"/>
  <c r="P39" i="20" s="1"/>
  <c r="E38" i="20"/>
  <c r="O38" i="20" s="1"/>
  <c r="C38" i="20"/>
  <c r="P38" i="20" s="1"/>
  <c r="E37" i="20"/>
  <c r="K37" i="20" s="1"/>
  <c r="C37" i="20"/>
  <c r="P37" i="20" s="1"/>
  <c r="E36" i="20"/>
  <c r="K36" i="20" s="1"/>
  <c r="C36" i="20"/>
  <c r="P36" i="20" s="1"/>
  <c r="E35" i="20"/>
  <c r="C35" i="20"/>
  <c r="E34" i="20"/>
  <c r="C34" i="20"/>
  <c r="E33" i="20"/>
  <c r="C33" i="20"/>
  <c r="E32" i="20"/>
  <c r="J32" i="20" s="1"/>
  <c r="C32" i="20"/>
  <c r="F32" i="20" s="1"/>
  <c r="E31" i="20"/>
  <c r="C31" i="20"/>
  <c r="V17" i="20"/>
  <c r="V26" i="20"/>
  <c r="V25" i="20"/>
  <c r="U13" i="20"/>
  <c r="U14" i="20"/>
  <c r="U15" i="20"/>
  <c r="U16" i="20"/>
  <c r="G21" i="20" s="1"/>
  <c r="U17" i="20"/>
  <c r="U18" i="20"/>
  <c r="U19" i="20"/>
  <c r="U20" i="20"/>
  <c r="U21" i="20"/>
  <c r="U22" i="20"/>
  <c r="U23" i="20"/>
  <c r="E24" i="20"/>
  <c r="K24" i="20" s="1"/>
  <c r="C24" i="20"/>
  <c r="E23" i="20"/>
  <c r="J23" i="20" s="1"/>
  <c r="C23" i="20"/>
  <c r="E22" i="20"/>
  <c r="J22" i="20" s="1"/>
  <c r="C22" i="20"/>
  <c r="E21" i="20"/>
  <c r="J21" i="20" s="1"/>
  <c r="C21" i="20"/>
  <c r="E20" i="20"/>
  <c r="J20" i="20" s="1"/>
  <c r="C20" i="20"/>
  <c r="E19" i="20"/>
  <c r="J19" i="20" s="1"/>
  <c r="C19" i="20"/>
  <c r="E8" i="20"/>
  <c r="J8" i="20" s="1"/>
  <c r="C8" i="20"/>
  <c r="E13" i="20"/>
  <c r="K13" i="20" s="1"/>
  <c r="C13" i="20"/>
  <c r="E12" i="20"/>
  <c r="J12" i="20" s="1"/>
  <c r="C12" i="20"/>
  <c r="E11" i="20"/>
  <c r="J11" i="20" s="1"/>
  <c r="C11" i="20"/>
  <c r="E10" i="20"/>
  <c r="J10" i="20" s="1"/>
  <c r="C10" i="20"/>
  <c r="E9" i="20"/>
  <c r="J9" i="20" s="1"/>
  <c r="C9" i="20"/>
  <c r="L525" i="11" l="1"/>
  <c r="E18" i="14"/>
  <c r="R525" i="11"/>
  <c r="H18" i="14"/>
  <c r="P525" i="11"/>
  <c r="G18" i="14"/>
  <c r="N525" i="11"/>
  <c r="F18" i="14"/>
  <c r="AT525" i="11"/>
  <c r="V18" i="14"/>
  <c r="AL525" i="11"/>
  <c r="R18" i="14"/>
  <c r="J525" i="11"/>
  <c r="D18" i="14"/>
  <c r="AD525" i="11"/>
  <c r="N18" i="14"/>
  <c r="H525" i="11"/>
  <c r="C18" i="14"/>
  <c r="AB525" i="11"/>
  <c r="M18" i="14"/>
  <c r="AF525" i="11"/>
  <c r="O18" i="14"/>
  <c r="BF525" i="11"/>
  <c r="AB18" i="14"/>
  <c r="BN525" i="11"/>
  <c r="BL525" i="11"/>
  <c r="BJ525" i="11"/>
  <c r="AV525" i="11"/>
  <c r="BB525" i="11"/>
  <c r="AX525" i="11"/>
  <c r="AP525" i="11"/>
  <c r="AZ525" i="11"/>
  <c r="BH525" i="11"/>
  <c r="G525" i="11"/>
  <c r="BQ8" i="11"/>
  <c r="K48" i="20"/>
  <c r="K41" i="20"/>
  <c r="O53" i="20"/>
  <c r="J53" i="20"/>
  <c r="O36" i="20"/>
  <c r="P46" i="20"/>
  <c r="P45" i="20"/>
  <c r="E52" i="20"/>
  <c r="O39" i="20"/>
  <c r="O46" i="20"/>
  <c r="P43" i="20"/>
  <c r="O10" i="20"/>
  <c r="O43" i="20"/>
  <c r="C52" i="20"/>
  <c r="O9" i="20"/>
  <c r="K38" i="20"/>
  <c r="O37" i="20"/>
  <c r="F47" i="20"/>
  <c r="P49" i="20"/>
  <c r="F48" i="20"/>
  <c r="O49" i="20"/>
  <c r="O48" i="20"/>
  <c r="O45" i="20"/>
  <c r="O40" i="20"/>
  <c r="O42" i="20"/>
  <c r="P44" i="20"/>
  <c r="O54" i="20"/>
  <c r="O44" i="20"/>
  <c r="O47" i="20"/>
  <c r="K40" i="20"/>
  <c r="O21" i="20"/>
  <c r="O20" i="20"/>
  <c r="J31" i="20"/>
  <c r="P35" i="20"/>
  <c r="O35" i="20"/>
  <c r="P34" i="20"/>
  <c r="O34" i="20"/>
  <c r="J35" i="20"/>
  <c r="J34" i="20"/>
  <c r="P14" i="20"/>
  <c r="P15" i="20" s="1"/>
  <c r="U175" i="20"/>
  <c r="V174" i="20"/>
  <c r="U174" i="20"/>
  <c r="U173" i="20"/>
  <c r="U172" i="20"/>
  <c r="U171" i="20"/>
  <c r="V170" i="20"/>
  <c r="U170" i="20"/>
  <c r="V169" i="20"/>
  <c r="U169" i="20"/>
  <c r="U168" i="20"/>
  <c r="V167" i="20"/>
  <c r="U167" i="20"/>
  <c r="U166" i="20"/>
  <c r="V165" i="20"/>
  <c r="U165" i="20"/>
  <c r="V164" i="20"/>
  <c r="U164" i="20"/>
  <c r="V163" i="20"/>
  <c r="U163" i="20"/>
  <c r="V162" i="20"/>
  <c r="U162" i="20"/>
  <c r="V161" i="20"/>
  <c r="U161" i="20"/>
  <c r="V160" i="20"/>
  <c r="U160" i="20"/>
  <c r="V159" i="20"/>
  <c r="U159" i="20"/>
  <c r="V158" i="20"/>
  <c r="U158" i="20"/>
  <c r="V157" i="20"/>
  <c r="U157" i="20"/>
  <c r="V156" i="20"/>
  <c r="U156" i="20"/>
  <c r="V155" i="20"/>
  <c r="U155" i="20"/>
  <c r="F24" i="20"/>
  <c r="F50" i="20"/>
  <c r="F51" i="20"/>
  <c r="F53" i="20"/>
  <c r="F54" i="20"/>
  <c r="F55" i="20"/>
  <c r="H55" i="20" s="1"/>
  <c r="F56" i="20"/>
  <c r="H56" i="20" s="1"/>
  <c r="F42" i="20"/>
  <c r="E25" i="20"/>
  <c r="F23" i="20"/>
  <c r="F22" i="20"/>
  <c r="F21" i="20"/>
  <c r="F20" i="20"/>
  <c r="F19" i="20"/>
  <c r="AE64" i="11" l="1"/>
  <c r="AC64" i="11"/>
  <c r="O64" i="11"/>
  <c r="BG64" i="11"/>
  <c r="AS64" i="11"/>
  <c r="S64" i="11"/>
  <c r="BI64" i="11"/>
  <c r="AU64" i="11"/>
  <c r="AG64" i="11"/>
  <c r="G64" i="11"/>
  <c r="BK64" i="11"/>
  <c r="AW64" i="11"/>
  <c r="AI64" i="11"/>
  <c r="U64" i="11"/>
  <c r="BO64" i="11"/>
  <c r="BM64" i="11"/>
  <c r="AY64" i="11"/>
  <c r="AK64" i="11"/>
  <c r="W64" i="11"/>
  <c r="I64" i="11"/>
  <c r="BC64" i="11"/>
  <c r="BA64" i="11"/>
  <c r="AM64" i="11"/>
  <c r="Y64" i="11"/>
  <c r="K64" i="11"/>
  <c r="AQ64" i="11"/>
  <c r="AO64" i="11"/>
  <c r="AA64" i="11"/>
  <c r="M64" i="11"/>
  <c r="BE64" i="11"/>
  <c r="D41" i="8"/>
  <c r="F52" i="20"/>
  <c r="K60" i="20"/>
  <c r="U44" i="20" s="1"/>
  <c r="H52" i="20"/>
  <c r="P25" i="20"/>
  <c r="P26" i="20" s="1"/>
  <c r="J14" i="20"/>
  <c r="J15" i="20" s="1"/>
  <c r="J25" i="20"/>
  <c r="J26" i="20" s="1"/>
  <c r="O14" i="20"/>
  <c r="O15" i="20" s="1"/>
  <c r="K25" i="20"/>
  <c r="K26" i="20" s="1"/>
  <c r="K14" i="20"/>
  <c r="K15" i="20" s="1"/>
  <c r="O25" i="20"/>
  <c r="O26" i="20" s="1"/>
  <c r="BG62" i="11" l="1"/>
  <c r="AS62" i="11"/>
  <c r="AQ62" i="11"/>
  <c r="AO62" i="11"/>
  <c r="AA62" i="11"/>
  <c r="M62" i="11"/>
  <c r="AU62" i="11"/>
  <c r="AG62" i="11"/>
  <c r="AE62" i="11"/>
  <c r="AC62" i="11"/>
  <c r="O62" i="11"/>
  <c r="AI62" i="11"/>
  <c r="S62" i="11"/>
  <c r="U62" i="11"/>
  <c r="BI62" i="11"/>
  <c r="W62" i="11"/>
  <c r="I62" i="11"/>
  <c r="G62" i="11"/>
  <c r="BK62" i="11"/>
  <c r="AW62" i="11"/>
  <c r="K62" i="11"/>
  <c r="BO62" i="11"/>
  <c r="BM62" i="11"/>
  <c r="AY62" i="11"/>
  <c r="AK62" i="11"/>
  <c r="BE62" i="11"/>
  <c r="BC62" i="11"/>
  <c r="BA62" i="11"/>
  <c r="AM62" i="11"/>
  <c r="Y62" i="11"/>
  <c r="D32" i="8"/>
  <c r="D31" i="8"/>
  <c r="D36" i="8"/>
  <c r="T47" i="20"/>
  <c r="T44" i="20"/>
  <c r="L96" i="19" l="1"/>
  <c r="H96" i="19" s="1"/>
  <c r="AI474" i="11"/>
  <c r="AJ474" i="11" s="1"/>
  <c r="Q13" i="14" s="1"/>
  <c r="BC474" i="11"/>
  <c r="BD474" i="11" s="1"/>
  <c r="AA13" i="14" s="1"/>
  <c r="M474" i="11"/>
  <c r="N474" i="11" s="1"/>
  <c r="F13" i="14" s="1"/>
  <c r="U474" i="11"/>
  <c r="V474" i="11" s="1"/>
  <c r="J13" i="14" s="1"/>
  <c r="AW474" i="11"/>
  <c r="AX474" i="11" s="1"/>
  <c r="X13" i="14" s="1"/>
  <c r="AC474" i="11"/>
  <c r="AD474" i="11" s="1"/>
  <c r="N13" i="14" s="1"/>
  <c r="AG474" i="11"/>
  <c r="AH474" i="11" s="1"/>
  <c r="P13" i="14" s="1"/>
  <c r="AO474" i="11"/>
  <c r="AP474" i="11" s="1"/>
  <c r="T13" i="14" s="1"/>
  <c r="AS474" i="11"/>
  <c r="AT474" i="11" s="1"/>
  <c r="V13" i="14" s="1"/>
  <c r="O474" i="11"/>
  <c r="P474" i="11" s="1"/>
  <c r="G13" i="14" s="1"/>
  <c r="AK474" i="11"/>
  <c r="AL474" i="11" s="1"/>
  <c r="R13" i="14" s="1"/>
  <c r="AA474" i="11"/>
  <c r="AB474" i="11" s="1"/>
  <c r="M13" i="14" s="1"/>
  <c r="Y474" i="11"/>
  <c r="Z474" i="11" s="1"/>
  <c r="L13" i="14" s="1"/>
  <c r="BE474" i="11"/>
  <c r="BF474" i="11" s="1"/>
  <c r="AB13" i="14" s="1"/>
  <c r="BA474" i="11"/>
  <c r="BB474" i="11" s="1"/>
  <c r="Z13" i="14" s="1"/>
  <c r="K474" i="11"/>
  <c r="L474" i="11" s="1"/>
  <c r="E13" i="14" s="1"/>
  <c r="AM474" i="11"/>
  <c r="AN474" i="11" s="1"/>
  <c r="S13" i="14" s="1"/>
  <c r="W474" i="11"/>
  <c r="X474" i="11" s="1"/>
  <c r="K13" i="14" s="1"/>
  <c r="AY474" i="11"/>
  <c r="AZ474" i="11" s="1"/>
  <c r="Y13" i="14" s="1"/>
  <c r="BK474" i="11"/>
  <c r="BL474" i="11" s="1"/>
  <c r="AE13" i="14" s="1"/>
  <c r="AE474" i="11"/>
  <c r="AF474" i="11" s="1"/>
  <c r="O13" i="14" s="1"/>
  <c r="AU474" i="11"/>
  <c r="AV474" i="11" s="1"/>
  <c r="W13" i="14" s="1"/>
  <c r="AQ474" i="11"/>
  <c r="AR474" i="11" s="1"/>
  <c r="U13" i="14" s="1"/>
  <c r="BG474" i="11"/>
  <c r="BH474" i="11" s="1"/>
  <c r="AC13" i="14" s="1"/>
  <c r="AM66" i="11"/>
  <c r="K66" i="11"/>
  <c r="AG66" i="11"/>
  <c r="AA66" i="11"/>
  <c r="BO66" i="11"/>
  <c r="U66" i="11"/>
  <c r="O66" i="11"/>
  <c r="BC66" i="11"/>
  <c r="I66" i="11"/>
  <c r="BI66" i="11"/>
  <c r="AQ66" i="11"/>
  <c r="BE66" i="11"/>
  <c r="AW66" i="11"/>
  <c r="AE66" i="11"/>
  <c r="AK66" i="11"/>
  <c r="S66" i="11"/>
  <c r="Y66" i="11"/>
  <c r="G66" i="11"/>
  <c r="M66" i="11"/>
  <c r="BM66" i="11"/>
  <c r="BG66" i="11"/>
  <c r="BA66" i="11"/>
  <c r="AU66" i="11"/>
  <c r="AO66" i="11"/>
  <c r="BK66" i="11"/>
  <c r="AI66" i="11"/>
  <c r="AC66" i="11"/>
  <c r="AY66" i="11"/>
  <c r="W66" i="11"/>
  <c r="AS66" i="11"/>
  <c r="T60" i="20"/>
  <c r="U26" i="20"/>
  <c r="U25" i="20"/>
  <c r="U9" i="20"/>
  <c r="F41" i="20"/>
  <c r="F40" i="20"/>
  <c r="F39" i="20"/>
  <c r="F38" i="20"/>
  <c r="F37" i="20"/>
  <c r="F36" i="20"/>
  <c r="F33" i="20"/>
  <c r="F35" i="20"/>
  <c r="Q474" i="11" l="1"/>
  <c r="S474" i="11"/>
  <c r="J474" i="11"/>
  <c r="D13" i="14" s="1"/>
  <c r="G33" i="20"/>
  <c r="H33" i="20" s="1"/>
  <c r="I33" i="20" s="1"/>
  <c r="G50" i="20"/>
  <c r="G32" i="20"/>
  <c r="H32" i="20" s="1"/>
  <c r="G31" i="20"/>
  <c r="F31" i="20"/>
  <c r="U10" i="20"/>
  <c r="T474" i="11" l="1"/>
  <c r="I13" i="14" s="1"/>
  <c r="R474" i="11"/>
  <c r="H13" i="14" s="1"/>
  <c r="BR474" i="11"/>
  <c r="H474" i="11"/>
  <c r="C13" i="14" s="1"/>
  <c r="AG152" i="11"/>
  <c r="AH152" i="11" s="1"/>
  <c r="AA152" i="11"/>
  <c r="AB152" i="11" s="1"/>
  <c r="BA152" i="11"/>
  <c r="BB152" i="11" s="1"/>
  <c r="AM152" i="11"/>
  <c r="AN152" i="11" s="1"/>
  <c r="Y152" i="11"/>
  <c r="Z152" i="11" s="1"/>
  <c r="AS152" i="11"/>
  <c r="AT152" i="11" s="1"/>
  <c r="J152" i="11"/>
  <c r="AE152" i="11"/>
  <c r="AF152" i="11" s="1"/>
  <c r="AY152" i="11"/>
  <c r="AZ152" i="11" s="1"/>
  <c r="BE152" i="11"/>
  <c r="BF152" i="11" s="1"/>
  <c r="S152" i="11"/>
  <c r="T152" i="11" s="1"/>
  <c r="AK152" i="11"/>
  <c r="AL152" i="11" s="1"/>
  <c r="AQ152" i="11"/>
  <c r="AR152" i="11" s="1"/>
  <c r="AU152" i="11"/>
  <c r="AV152" i="11" s="1"/>
  <c r="U152" i="11"/>
  <c r="V152" i="11" s="1"/>
  <c r="AC152" i="11"/>
  <c r="AD152" i="11" s="1"/>
  <c r="AI152" i="11"/>
  <c r="AJ152" i="11" s="1"/>
  <c r="O152" i="11"/>
  <c r="P152" i="11" s="1"/>
  <c r="M152" i="11"/>
  <c r="N152" i="11" s="1"/>
  <c r="W152" i="11"/>
  <c r="X152" i="11" s="1"/>
  <c r="BC152" i="11"/>
  <c r="BD152" i="11" s="1"/>
  <c r="Q152" i="11"/>
  <c r="R152" i="11" s="1"/>
  <c r="K152" i="11"/>
  <c r="L152" i="11" s="1"/>
  <c r="AW152" i="11"/>
  <c r="AX152" i="11" s="1"/>
  <c r="AO152" i="11"/>
  <c r="AP152" i="11" s="1"/>
  <c r="G51" i="20"/>
  <c r="H51" i="20" s="1"/>
  <c r="H50" i="20"/>
  <c r="L32" i="20"/>
  <c r="I32" i="20"/>
  <c r="P60" i="20"/>
  <c r="F34" i="20"/>
  <c r="E60" i="20"/>
  <c r="O60" i="20"/>
  <c r="BR152" i="11" l="1"/>
  <c r="H152" i="11"/>
  <c r="BQ474" i="11"/>
  <c r="T33" i="20"/>
  <c r="D40" i="8"/>
  <c r="U47" i="20"/>
  <c r="I51" i="20"/>
  <c r="M51" i="20"/>
  <c r="I50" i="20"/>
  <c r="M50" i="20"/>
  <c r="J60" i="20"/>
  <c r="F13" i="20"/>
  <c r="F11" i="20"/>
  <c r="E14" i="20"/>
  <c r="E3" i="14"/>
  <c r="E2" i="14"/>
  <c r="E3" i="8"/>
  <c r="C3" i="8"/>
  <c r="C2" i="8"/>
  <c r="BQ152" i="11" l="1"/>
  <c r="H532" i="7"/>
  <c r="D39" i="8"/>
  <c r="T32" i="20"/>
  <c r="T36" i="20" s="1"/>
  <c r="U12" i="20"/>
  <c r="G10" i="20" s="1"/>
  <c r="U11" i="20"/>
  <c r="U8" i="20"/>
  <c r="U7" i="20"/>
  <c r="U6" i="20"/>
  <c r="F8" i="20"/>
  <c r="F12" i="20"/>
  <c r="F10" i="20"/>
  <c r="F9" i="20"/>
  <c r="D23" i="11" l="1"/>
  <c r="BS23" i="11" s="1"/>
  <c r="BK28" i="11"/>
  <c r="M28" i="11"/>
  <c r="Q28" i="11"/>
  <c r="AU28" i="11"/>
  <c r="Y28" i="11"/>
  <c r="BC28" i="11"/>
  <c r="U28" i="11"/>
  <c r="I28" i="11"/>
  <c r="AK28" i="11"/>
  <c r="BI28" i="11"/>
  <c r="BM28" i="11"/>
  <c r="BA28" i="11"/>
  <c r="BG28" i="11"/>
  <c r="AA28" i="11"/>
  <c r="AO28" i="11"/>
  <c r="G28" i="11"/>
  <c r="AC28" i="11"/>
  <c r="BE28" i="11"/>
  <c r="AS28" i="11"/>
  <c r="O28" i="11"/>
  <c r="AI28" i="11"/>
  <c r="W28" i="11"/>
  <c r="K28" i="11"/>
  <c r="AQ28" i="11"/>
  <c r="AW28" i="11"/>
  <c r="S28" i="11"/>
  <c r="AM28" i="11"/>
  <c r="AY28" i="11"/>
  <c r="BO28" i="11"/>
  <c r="AG28" i="11"/>
  <c r="S71" i="11"/>
  <c r="T71" i="11" s="1"/>
  <c r="U71" i="11"/>
  <c r="V71" i="11" s="1"/>
  <c r="K71" i="11"/>
  <c r="L71" i="11" s="1"/>
  <c r="Y71" i="11"/>
  <c r="Z71" i="11" s="1"/>
  <c r="AM71" i="11"/>
  <c r="AN71" i="11" s="1"/>
  <c r="W71" i="11"/>
  <c r="X71" i="11" s="1"/>
  <c r="AI71" i="11"/>
  <c r="AJ71" i="11" s="1"/>
  <c r="O71" i="11"/>
  <c r="P71" i="11" s="1"/>
  <c r="AE71" i="11"/>
  <c r="AF71" i="11" s="1"/>
  <c r="AC71" i="11"/>
  <c r="AD71" i="11" s="1"/>
  <c r="M71" i="11"/>
  <c r="N71" i="11" s="1"/>
  <c r="AK71" i="11"/>
  <c r="AL71" i="11" s="1"/>
  <c r="AA71" i="11"/>
  <c r="AB71" i="11" s="1"/>
  <c r="D34" i="8"/>
  <c r="D38" i="8"/>
  <c r="G13" i="20"/>
  <c r="H13" i="20" s="1"/>
  <c r="T52" i="20"/>
  <c r="U52" i="20" s="1"/>
  <c r="T54" i="20" s="1"/>
  <c r="G45" i="20"/>
  <c r="H45" i="20" s="1"/>
  <c r="G38" i="20"/>
  <c r="H38" i="20" s="1"/>
  <c r="G44" i="20"/>
  <c r="H44" i="20" s="1"/>
  <c r="G37" i="20"/>
  <c r="H37" i="20" s="1"/>
  <c r="G54" i="20"/>
  <c r="H54" i="20" s="1"/>
  <c r="G53" i="20"/>
  <c r="H53" i="20" s="1"/>
  <c r="G40" i="20"/>
  <c r="H40" i="20" s="1"/>
  <c r="G36" i="20"/>
  <c r="H36" i="20" s="1"/>
  <c r="G48" i="20"/>
  <c r="H48" i="20" s="1"/>
  <c r="G41" i="20"/>
  <c r="H41" i="20" s="1"/>
  <c r="G47" i="20"/>
  <c r="H47" i="20" s="1"/>
  <c r="G49" i="20"/>
  <c r="H49" i="20" s="1"/>
  <c r="G42" i="20"/>
  <c r="H42" i="20" s="1"/>
  <c r="G39" i="20"/>
  <c r="H39" i="20" s="1"/>
  <c r="G46" i="20"/>
  <c r="H46" i="20" s="1"/>
  <c r="G43" i="20"/>
  <c r="H43" i="20" s="1"/>
  <c r="G24" i="20"/>
  <c r="H24" i="20" s="1"/>
  <c r="G35" i="20"/>
  <c r="H35" i="20" s="1"/>
  <c r="G34" i="20"/>
  <c r="H34" i="20" s="1"/>
  <c r="L34" i="20" s="1"/>
  <c r="G19" i="20"/>
  <c r="H19" i="20" s="1"/>
  <c r="L19" i="20" s="1"/>
  <c r="G20" i="20"/>
  <c r="H20" i="20" s="1"/>
  <c r="G9" i="20"/>
  <c r="H9" i="20" s="1"/>
  <c r="M9" i="20" s="1"/>
  <c r="N9" i="20" s="1"/>
  <c r="G23" i="20"/>
  <c r="H23" i="20" s="1"/>
  <c r="L23" i="20" s="1"/>
  <c r="G22" i="20"/>
  <c r="H22" i="20" s="1"/>
  <c r="G8" i="20"/>
  <c r="H8" i="20" s="1"/>
  <c r="L8" i="20" s="1"/>
  <c r="G11" i="20"/>
  <c r="H11" i="20" s="1"/>
  <c r="L11" i="20" s="1"/>
  <c r="G12" i="20"/>
  <c r="H12" i="20" s="1"/>
  <c r="L12" i="20" s="1"/>
  <c r="W28" i="20"/>
  <c r="H10" i="20"/>
  <c r="H21" i="20"/>
  <c r="H31" i="20"/>
  <c r="L31" i="20" s="1"/>
  <c r="K6" i="11"/>
  <c r="M6" i="11" s="1"/>
  <c r="O6" i="11" s="1"/>
  <c r="Q6" i="11" s="1"/>
  <c r="S6" i="11" s="1"/>
  <c r="U6" i="11" s="1"/>
  <c r="W6" i="11" s="1"/>
  <c r="Y6" i="11" s="1"/>
  <c r="AA6" i="11" s="1"/>
  <c r="AC6" i="11" s="1"/>
  <c r="AE6" i="11" s="1"/>
  <c r="AG6" i="11" s="1"/>
  <c r="AI6" i="11" s="1"/>
  <c r="AK6" i="11" s="1"/>
  <c r="AM6" i="11" s="1"/>
  <c r="AO6" i="11" s="1"/>
  <c r="AQ6" i="11" s="1"/>
  <c r="AS6" i="11" s="1"/>
  <c r="AU6" i="11" s="1"/>
  <c r="AW6" i="11" s="1"/>
  <c r="AY6" i="11" s="1"/>
  <c r="BA6" i="11" s="1"/>
  <c r="BC6" i="11" s="1"/>
  <c r="BE6" i="11" s="1"/>
  <c r="BG6" i="11" s="1"/>
  <c r="BI6" i="11" s="1"/>
  <c r="BK6" i="11" s="1"/>
  <c r="BM6" i="11" s="1"/>
  <c r="BO6" i="11" s="1"/>
  <c r="D10" i="11" l="1"/>
  <c r="BS10" i="11" s="1"/>
  <c r="BR28" i="11"/>
  <c r="AM24" i="11"/>
  <c r="AM23" i="11" s="1"/>
  <c r="M24" i="11"/>
  <c r="M23" i="11" s="1"/>
  <c r="Q24" i="11"/>
  <c r="BI24" i="11"/>
  <c r="BI23" i="11" s="1"/>
  <c r="BJ23" i="11" s="1"/>
  <c r="AC24" i="11"/>
  <c r="AC23" i="11" s="1"/>
  <c r="Y24" i="11"/>
  <c r="Y23" i="11" s="1"/>
  <c r="O24" i="11"/>
  <c r="O23" i="11" s="1"/>
  <c r="G24" i="11"/>
  <c r="S24" i="11"/>
  <c r="S23" i="11" s="1"/>
  <c r="AA24" i="11"/>
  <c r="AA23" i="11" s="1"/>
  <c r="AE23" i="11"/>
  <c r="AW24" i="11"/>
  <c r="AU24" i="11"/>
  <c r="AY24" i="11"/>
  <c r="K24" i="11"/>
  <c r="K23" i="11" s="1"/>
  <c r="BE24" i="11"/>
  <c r="U24" i="11"/>
  <c r="U23" i="11" s="1"/>
  <c r="BA24" i="11"/>
  <c r="AI24" i="11"/>
  <c r="AI23" i="11" s="1"/>
  <c r="BK24" i="11"/>
  <c r="BK23" i="11" s="1"/>
  <c r="BL23" i="11" s="1"/>
  <c r="AG24" i="11"/>
  <c r="AG23" i="11" s="1"/>
  <c r="BO24" i="11"/>
  <c r="BO23" i="11" s="1"/>
  <c r="AQ24" i="11"/>
  <c r="AO24" i="11"/>
  <c r="AO23" i="11" s="1"/>
  <c r="AS24" i="11"/>
  <c r="AK24" i="11"/>
  <c r="AK23" i="11" s="1"/>
  <c r="BC24" i="11"/>
  <c r="BM24" i="11"/>
  <c r="BM23" i="11" s="1"/>
  <c r="BG24" i="11"/>
  <c r="BG23" i="11" s="1"/>
  <c r="I24" i="11"/>
  <c r="I23" i="11" s="1"/>
  <c r="J23" i="11" s="1"/>
  <c r="W24" i="11"/>
  <c r="W23" i="11" s="1"/>
  <c r="J71" i="11"/>
  <c r="J361" i="7"/>
  <c r="D30" i="8"/>
  <c r="D37" i="8"/>
  <c r="I42" i="20"/>
  <c r="L42" i="20"/>
  <c r="I45" i="20"/>
  <c r="L45" i="20"/>
  <c r="L39" i="20"/>
  <c r="I39" i="20"/>
  <c r="L38" i="20"/>
  <c r="I38" i="20"/>
  <c r="I46" i="20"/>
  <c r="L46" i="20"/>
  <c r="I44" i="20"/>
  <c r="L44" i="20"/>
  <c r="I43" i="20"/>
  <c r="L43" i="20"/>
  <c r="L37" i="20"/>
  <c r="I37" i="20"/>
  <c r="L54" i="20"/>
  <c r="I54" i="20"/>
  <c r="L53" i="20"/>
  <c r="I53" i="20"/>
  <c r="L36" i="20"/>
  <c r="I36" i="20"/>
  <c r="L40" i="20"/>
  <c r="I40" i="20"/>
  <c r="I48" i="20"/>
  <c r="L48" i="20"/>
  <c r="L41" i="20"/>
  <c r="I41" i="20"/>
  <c r="I47" i="20"/>
  <c r="L47" i="20"/>
  <c r="L49" i="20"/>
  <c r="I49" i="20"/>
  <c r="L35" i="20"/>
  <c r="I35" i="20"/>
  <c r="M20" i="20"/>
  <c r="N20" i="20" s="1"/>
  <c r="I20" i="20"/>
  <c r="L22" i="20"/>
  <c r="I22" i="20"/>
  <c r="M10" i="20"/>
  <c r="N10" i="20"/>
  <c r="M13" i="20"/>
  <c r="N13" i="20"/>
  <c r="M21" i="20"/>
  <c r="N21" i="20"/>
  <c r="N24" i="20"/>
  <c r="M24" i="20"/>
  <c r="I24" i="20"/>
  <c r="L14" i="20"/>
  <c r="L15" i="20" s="1"/>
  <c r="I19" i="20"/>
  <c r="I21" i="20"/>
  <c r="I23" i="20"/>
  <c r="I34" i="20"/>
  <c r="I31" i="20"/>
  <c r="I11" i="20"/>
  <c r="M60" i="20"/>
  <c r="U45" i="20" s="1"/>
  <c r="I9" i="20"/>
  <c r="I13" i="20"/>
  <c r="V44" i="20"/>
  <c r="I8" i="20"/>
  <c r="I12" i="20"/>
  <c r="I10" i="20"/>
  <c r="BS355" i="11" l="1"/>
  <c r="D93" i="19"/>
  <c r="J532" i="7"/>
  <c r="L93" i="19" s="1"/>
  <c r="H93" i="19" s="1"/>
  <c r="I10" i="11"/>
  <c r="BO10" i="11"/>
  <c r="BP23" i="11"/>
  <c r="BM10" i="11"/>
  <c r="BN23" i="11"/>
  <c r="BG10" i="11"/>
  <c r="BH23" i="11"/>
  <c r="AO10" i="11"/>
  <c r="AP23" i="11"/>
  <c r="AM10" i="11"/>
  <c r="AN23" i="11"/>
  <c r="AK10" i="11"/>
  <c r="AL23" i="11"/>
  <c r="AI10" i="11"/>
  <c r="AJ23" i="11"/>
  <c r="AG10" i="11"/>
  <c r="AH23" i="11"/>
  <c r="AE10" i="11"/>
  <c r="AF23" i="11"/>
  <c r="AC10" i="11"/>
  <c r="AD23" i="11"/>
  <c r="AA10" i="11"/>
  <c r="AB23" i="11"/>
  <c r="Y10" i="11"/>
  <c r="Z23" i="11"/>
  <c r="W10" i="11"/>
  <c r="X23" i="11"/>
  <c r="U10" i="11"/>
  <c r="V23" i="11"/>
  <c r="S10" i="11"/>
  <c r="T23" i="11"/>
  <c r="O10" i="11"/>
  <c r="P23" i="11"/>
  <c r="M10" i="11"/>
  <c r="N23" i="11"/>
  <c r="K10" i="11"/>
  <c r="L23" i="11"/>
  <c r="G23" i="11"/>
  <c r="G10" i="11" s="1"/>
  <c r="BR24" i="11"/>
  <c r="G355" i="11"/>
  <c r="BR355" i="11" s="1"/>
  <c r="AS71" i="11"/>
  <c r="AT71" i="11" s="1"/>
  <c r="AY71" i="11"/>
  <c r="AZ71" i="11" s="1"/>
  <c r="AQ71" i="11"/>
  <c r="AR71" i="11" s="1"/>
  <c r="AW71" i="11"/>
  <c r="AX71" i="11" s="1"/>
  <c r="BC71" i="11"/>
  <c r="BD71" i="11" s="1"/>
  <c r="BA71" i="11"/>
  <c r="BB71" i="11" s="1"/>
  <c r="AU71" i="11"/>
  <c r="AV71" i="11" s="1"/>
  <c r="BI71" i="11"/>
  <c r="BJ71" i="11" s="1"/>
  <c r="AO71" i="11"/>
  <c r="AP71" i="11" s="1"/>
  <c r="D9" i="8"/>
  <c r="BI11" i="11"/>
  <c r="BJ11" i="11" s="1"/>
  <c r="D13" i="8"/>
  <c r="BE71" i="11"/>
  <c r="BF71" i="11" s="1"/>
  <c r="H11" i="11"/>
  <c r="BK11" i="11"/>
  <c r="BL11" i="11" s="1"/>
  <c r="D25" i="8"/>
  <c r="M14" i="20"/>
  <c r="M15" i="20" s="1"/>
  <c r="M25" i="20"/>
  <c r="M26" i="20" s="1"/>
  <c r="I25" i="20"/>
  <c r="I26" i="20" s="1"/>
  <c r="N25" i="20"/>
  <c r="N26" i="20" s="1"/>
  <c r="L25" i="20"/>
  <c r="L26" i="20" s="1"/>
  <c r="T43" i="20" s="1"/>
  <c r="N14" i="20"/>
  <c r="N15" i="20" s="1"/>
  <c r="I14" i="20"/>
  <c r="I15" i="20" s="1"/>
  <c r="L60" i="20"/>
  <c r="U43" i="20" s="1"/>
  <c r="I60" i="20"/>
  <c r="U42" i="20" s="1"/>
  <c r="BI10" i="11" l="1"/>
  <c r="BK10" i="11"/>
  <c r="F19" i="21"/>
  <c r="E19" i="21"/>
  <c r="H71" i="11"/>
  <c r="AA60" i="11"/>
  <c r="BE60" i="11"/>
  <c r="BA60" i="11"/>
  <c r="BI60" i="11"/>
  <c r="AE60" i="11"/>
  <c r="O60" i="11"/>
  <c r="BG60" i="11"/>
  <c r="AS60" i="11"/>
  <c r="AQ60" i="11"/>
  <c r="AO60" i="11"/>
  <c r="BK60" i="11"/>
  <c r="AW60" i="11"/>
  <c r="AI60" i="11"/>
  <c r="U60" i="11"/>
  <c r="S60" i="11"/>
  <c r="AM60" i="11"/>
  <c r="K60" i="11"/>
  <c r="BM60" i="11"/>
  <c r="BC60" i="11"/>
  <c r="AG60" i="11"/>
  <c r="AY60" i="11"/>
  <c r="AK60" i="11"/>
  <c r="W60" i="11"/>
  <c r="I60" i="11"/>
  <c r="G60" i="11"/>
  <c r="BO60" i="11"/>
  <c r="AU60" i="11"/>
  <c r="Y60" i="11"/>
  <c r="M60" i="11"/>
  <c r="AC60" i="11"/>
  <c r="D22" i="8"/>
  <c r="D16" i="8"/>
  <c r="T45" i="20"/>
  <c r="T46" i="20"/>
  <c r="T42" i="20"/>
  <c r="V47" i="20"/>
  <c r="D59" i="11" l="1"/>
  <c r="BS59" i="11" s="1"/>
  <c r="AK61" i="11"/>
  <c r="AG347" i="11"/>
  <c r="AH347" i="11" s="1"/>
  <c r="BO61" i="11"/>
  <c r="AM61" i="11"/>
  <c r="AA61" i="11"/>
  <c r="W61" i="11"/>
  <c r="M61" i="11"/>
  <c r="BK61" i="11"/>
  <c r="K61" i="11"/>
  <c r="BE61" i="11"/>
  <c r="AQ61" i="11"/>
  <c r="U61" i="11"/>
  <c r="AC61" i="11"/>
  <c r="AW61" i="11"/>
  <c r="AG61" i="11"/>
  <c r="S61" i="11"/>
  <c r="AU61" i="11"/>
  <c r="G61" i="11"/>
  <c r="BM61" i="11"/>
  <c r="BC61" i="11"/>
  <c r="AY61" i="11"/>
  <c r="AO61" i="11"/>
  <c r="Y61" i="11"/>
  <c r="O61" i="11"/>
  <c r="AS61" i="11"/>
  <c r="BI61" i="11"/>
  <c r="AE61" i="11"/>
  <c r="AI61" i="11"/>
  <c r="I61" i="11"/>
  <c r="BG61" i="11"/>
  <c r="BA61" i="11"/>
  <c r="BE63" i="11"/>
  <c r="BC63" i="11"/>
  <c r="BA63" i="11"/>
  <c r="AM63" i="11"/>
  <c r="Y63" i="11"/>
  <c r="K63" i="11"/>
  <c r="AS63" i="11"/>
  <c r="AQ63" i="11"/>
  <c r="AO63" i="11"/>
  <c r="AA63" i="11"/>
  <c r="M63" i="11"/>
  <c r="AG63" i="11"/>
  <c r="AE63" i="11"/>
  <c r="AC63" i="11"/>
  <c r="O63" i="11"/>
  <c r="BG63" i="11"/>
  <c r="U63" i="11"/>
  <c r="S63" i="11"/>
  <c r="BI63" i="11"/>
  <c r="AU63" i="11"/>
  <c r="I63" i="11"/>
  <c r="G63" i="11"/>
  <c r="BK63" i="11"/>
  <c r="AW63" i="11"/>
  <c r="AI63" i="11"/>
  <c r="BO63" i="11"/>
  <c r="BM63" i="11"/>
  <c r="AY63" i="11"/>
  <c r="AK63" i="11"/>
  <c r="W63" i="11"/>
  <c r="D10" i="8"/>
  <c r="AS23" i="11"/>
  <c r="AT23" i="11" s="1"/>
  <c r="BA23" i="11"/>
  <c r="BB23" i="11" s="1"/>
  <c r="AQ23" i="11"/>
  <c r="AR23" i="11" s="1"/>
  <c r="AW23" i="11"/>
  <c r="AX23" i="11" s="1"/>
  <c r="BC23" i="11"/>
  <c r="BD23" i="11" s="1"/>
  <c r="AY23" i="11"/>
  <c r="AZ23" i="11" s="1"/>
  <c r="BE23" i="11"/>
  <c r="BF23" i="11" s="1"/>
  <c r="AU23" i="11"/>
  <c r="AV23" i="11" s="1"/>
  <c r="V46" i="20"/>
  <c r="V42" i="20"/>
  <c r="V43" i="20"/>
  <c r="V45" i="20"/>
  <c r="BA10" i="11" l="1"/>
  <c r="AU10" i="11"/>
  <c r="AY10" i="11"/>
  <c r="AS10" i="11"/>
  <c r="BE10" i="11"/>
  <c r="BC10" i="11"/>
  <c r="AW10" i="11"/>
  <c r="AQ10" i="11"/>
  <c r="E15" i="21"/>
  <c r="F15" i="21"/>
  <c r="E22" i="21"/>
  <c r="F22" i="21"/>
  <c r="H23" i="11"/>
  <c r="H114" i="11"/>
  <c r="BC67" i="11"/>
  <c r="BC59" i="11" s="1"/>
  <c r="BD59" i="11" s="1"/>
  <c r="BI67" i="11"/>
  <c r="K67" i="11"/>
  <c r="K59" i="11" s="1"/>
  <c r="L59" i="11" s="1"/>
  <c r="AE67" i="11"/>
  <c r="AE59" i="11" s="1"/>
  <c r="AF59" i="11" s="1"/>
  <c r="AY67" i="11"/>
  <c r="AY59" i="11" s="1"/>
  <c r="AZ59" i="11" s="1"/>
  <c r="S67" i="11"/>
  <c r="S59" i="11" s="1"/>
  <c r="T59" i="11" s="1"/>
  <c r="AK67" i="11"/>
  <c r="AK59" i="11" s="1"/>
  <c r="AL59" i="11" s="1"/>
  <c r="G67" i="11"/>
  <c r="G59" i="11" s="1"/>
  <c r="AW67" i="11"/>
  <c r="AW59" i="11" s="1"/>
  <c r="AX59" i="11" s="1"/>
  <c r="BK67" i="11"/>
  <c r="BK59" i="11" s="1"/>
  <c r="BL59" i="11" s="1"/>
  <c r="M67" i="11"/>
  <c r="M59" i="11" s="1"/>
  <c r="N59" i="11" s="1"/>
  <c r="AS67" i="11"/>
  <c r="AS59" i="11" s="1"/>
  <c r="AT59" i="11" s="1"/>
  <c r="BM67" i="11"/>
  <c r="BM59" i="11" s="1"/>
  <c r="BN59" i="11" s="1"/>
  <c r="AM67" i="11"/>
  <c r="AM59" i="11" s="1"/>
  <c r="AN59" i="11" s="1"/>
  <c r="AC67" i="11"/>
  <c r="AC59" i="11" s="1"/>
  <c r="AD59" i="11" s="1"/>
  <c r="AQ67" i="11"/>
  <c r="AQ59" i="11" s="1"/>
  <c r="AR59" i="11" s="1"/>
  <c r="AO67" i="11"/>
  <c r="AO59" i="11" s="1"/>
  <c r="AP59" i="11" s="1"/>
  <c r="O67" i="11"/>
  <c r="O59" i="11" s="1"/>
  <c r="P59" i="11" s="1"/>
  <c r="BG67" i="11"/>
  <c r="AA67" i="11"/>
  <c r="AA59" i="11" s="1"/>
  <c r="AB59" i="11" s="1"/>
  <c r="Q67" i="11"/>
  <c r="BO67" i="11"/>
  <c r="BO59" i="11" s="1"/>
  <c r="BA67" i="11"/>
  <c r="BA59" i="11" s="1"/>
  <c r="BB59" i="11" s="1"/>
  <c r="Y67" i="11"/>
  <c r="Y59" i="11" s="1"/>
  <c r="Z59" i="11" s="1"/>
  <c r="U67" i="11"/>
  <c r="U59" i="11" s="1"/>
  <c r="V59" i="11" s="1"/>
  <c r="AU67" i="11"/>
  <c r="AU59" i="11" s="1"/>
  <c r="AV59" i="11" s="1"/>
  <c r="BE67" i="11"/>
  <c r="BE59" i="11" s="1"/>
  <c r="BF59" i="11" s="1"/>
  <c r="AG67" i="11"/>
  <c r="AG59" i="11" s="1"/>
  <c r="AH59" i="11" s="1"/>
  <c r="W67" i="11"/>
  <c r="W59" i="11" s="1"/>
  <c r="X59" i="11" s="1"/>
  <c r="AI67" i="11"/>
  <c r="AI59" i="11" s="1"/>
  <c r="AJ59" i="11" s="1"/>
  <c r="I67" i="11"/>
  <c r="I59" i="11" s="1"/>
  <c r="Q347" i="11"/>
  <c r="R347" i="11" s="1"/>
  <c r="M347" i="11"/>
  <c r="N347" i="11" s="1"/>
  <c r="AA347" i="11"/>
  <c r="AB347" i="11" s="1"/>
  <c r="AO347" i="11"/>
  <c r="AP347" i="11" s="1"/>
  <c r="AQ347" i="11"/>
  <c r="AR347" i="11" s="1"/>
  <c r="I347" i="11"/>
  <c r="AS347" i="11"/>
  <c r="AT347" i="11" s="1"/>
  <c r="AU347" i="11"/>
  <c r="AV347" i="11" s="1"/>
  <c r="S347" i="11"/>
  <c r="T347" i="11" s="1"/>
  <c r="W347" i="11"/>
  <c r="X347" i="11" s="1"/>
  <c r="AK347" i="11"/>
  <c r="AL347" i="11" s="1"/>
  <c r="U347" i="11"/>
  <c r="V347" i="11" s="1"/>
  <c r="Y347" i="11"/>
  <c r="Z347" i="11" s="1"/>
  <c r="AY347" i="11"/>
  <c r="AZ347" i="11" s="1"/>
  <c r="K347" i="11"/>
  <c r="L347" i="11" s="1"/>
  <c r="AM347" i="11"/>
  <c r="AN347" i="11" s="1"/>
  <c r="O347" i="11"/>
  <c r="P347" i="11" s="1"/>
  <c r="BA347" i="11"/>
  <c r="BB347" i="11" s="1"/>
  <c r="AI347" i="11"/>
  <c r="AJ347" i="11" s="1"/>
  <c r="AC347" i="11"/>
  <c r="AD347" i="11" s="1"/>
  <c r="BC347" i="11"/>
  <c r="BD347" i="11" s="1"/>
  <c r="AW347" i="11"/>
  <c r="AX347" i="11" s="1"/>
  <c r="AE347" i="11"/>
  <c r="AF347" i="11" s="1"/>
  <c r="BE347" i="11"/>
  <c r="BF347" i="11" s="1"/>
  <c r="BK347" i="11"/>
  <c r="BL347" i="11" s="1"/>
  <c r="D28" i="8"/>
  <c r="D29" i="8"/>
  <c r="BP59" i="11" l="1"/>
  <c r="BR67" i="11"/>
  <c r="BR347" i="11"/>
  <c r="BI59" i="11"/>
  <c r="BJ59" i="11" s="1"/>
  <c r="J59" i="11"/>
  <c r="BG59" i="11"/>
  <c r="BH59" i="11" s="1"/>
  <c r="F35" i="21"/>
  <c r="E35" i="21"/>
  <c r="F24" i="21"/>
  <c r="E24" i="21"/>
  <c r="J347" i="11"/>
  <c r="D19" i="8"/>
  <c r="D20" i="8"/>
  <c r="D21" i="8"/>
  <c r="F25" i="21" l="1"/>
  <c r="E25" i="21"/>
  <c r="H347" i="11"/>
  <c r="BQ347" i="11" s="1"/>
  <c r="AS100" i="11"/>
  <c r="AT100" i="11" s="1"/>
  <c r="BC100" i="11"/>
  <c r="BD100" i="11" s="1"/>
  <c r="D14" i="8"/>
  <c r="D12" i="8" l="1"/>
  <c r="D17" i="8"/>
  <c r="BA100" i="11"/>
  <c r="BB100" i="11" s="1"/>
  <c r="AW100" i="11"/>
  <c r="AX100" i="11" s="1"/>
  <c r="AU100" i="11"/>
  <c r="AV100" i="11" s="1"/>
  <c r="AQ100" i="11"/>
  <c r="AR100" i="11" s="1"/>
  <c r="BE100" i="11"/>
  <c r="BF100" i="11" s="1"/>
  <c r="AY100" i="11"/>
  <c r="AZ100" i="11" s="1"/>
  <c r="D15" i="8"/>
  <c r="D18" i="8"/>
  <c r="H132" i="11" l="1"/>
  <c r="E20" i="21"/>
  <c r="F20" i="21"/>
  <c r="F21" i="21"/>
  <c r="E21" i="21"/>
  <c r="E18" i="21"/>
  <c r="F18" i="21"/>
  <c r="H59" i="11"/>
  <c r="H81" i="11"/>
  <c r="H100" i="11"/>
  <c r="AU142" i="11"/>
  <c r="AV142" i="11" s="1"/>
  <c r="BE142" i="11"/>
  <c r="BF142" i="11" s="1"/>
  <c r="BK142" i="11"/>
  <c r="BL142" i="11" s="1"/>
  <c r="AS142" i="11"/>
  <c r="AT142" i="11" s="1"/>
  <c r="BG142" i="11"/>
  <c r="BH142" i="11" s="1"/>
  <c r="AY142" i="11"/>
  <c r="AZ142" i="11" s="1"/>
  <c r="BA142" i="11"/>
  <c r="BB142" i="11" s="1"/>
  <c r="AQ142" i="11"/>
  <c r="AR142" i="11" s="1"/>
  <c r="AW142" i="11"/>
  <c r="AX142" i="11" s="1"/>
  <c r="BC142" i="11"/>
  <c r="BD142" i="11" s="1"/>
  <c r="D23" i="8"/>
  <c r="D24" i="8"/>
  <c r="BR142" i="11" l="1"/>
  <c r="H142" i="11"/>
  <c r="BQ142" i="11" l="1"/>
  <c r="AQ43" i="11" l="1"/>
  <c r="BE43" i="11"/>
  <c r="BM43" i="11"/>
  <c r="BC43" i="11"/>
  <c r="AW43" i="11"/>
  <c r="AU43" i="11"/>
  <c r="AY43" i="11"/>
  <c r="AS43" i="11"/>
  <c r="BA43" i="11"/>
  <c r="BN43" i="11" l="1"/>
  <c r="BF43" i="11"/>
  <c r="BD43" i="11"/>
  <c r="BB43" i="11"/>
  <c r="AZ43" i="11"/>
  <c r="AX43" i="11"/>
  <c r="AV43" i="11"/>
  <c r="AT43" i="11"/>
  <c r="AR43" i="11"/>
  <c r="H43" i="11"/>
  <c r="D11" i="8" l="1"/>
  <c r="C13" i="21" l="1"/>
  <c r="F17" i="21"/>
  <c r="E17" i="21"/>
  <c r="D8" i="8"/>
  <c r="H13" i="21" l="1"/>
  <c r="D501" i="11"/>
  <c r="BS501" i="11" s="1"/>
  <c r="H506" i="7"/>
  <c r="E13" i="21"/>
  <c r="F13" i="21"/>
  <c r="D56" i="8"/>
  <c r="J506" i="7" l="1"/>
  <c r="E41" i="8"/>
  <c r="E35" i="8"/>
  <c r="E53" i="8"/>
  <c r="E51" i="8"/>
  <c r="E49" i="8"/>
  <c r="E47" i="8"/>
  <c r="E37" i="8"/>
  <c r="E33" i="8"/>
  <c r="E38" i="8"/>
  <c r="E43" i="8"/>
  <c r="E39" i="8"/>
  <c r="E36" i="8"/>
  <c r="E46" i="8"/>
  <c r="E45" i="8"/>
  <c r="E34" i="8"/>
  <c r="E52" i="8"/>
  <c r="E48" i="8"/>
  <c r="E42" i="8"/>
  <c r="E44" i="8"/>
  <c r="E54" i="8"/>
  <c r="E50" i="8"/>
  <c r="E40" i="8"/>
  <c r="E32" i="8"/>
  <c r="E31" i="8"/>
  <c r="E7" i="8"/>
  <c r="E30" i="8"/>
  <c r="E29" i="8"/>
  <c r="E9" i="8"/>
  <c r="E19" i="8"/>
  <c r="E24" i="8"/>
  <c r="E25" i="8"/>
  <c r="E17" i="8"/>
  <c r="E22" i="8"/>
  <c r="E27" i="8"/>
  <c r="E8" i="8"/>
  <c r="E16" i="8"/>
  <c r="E26" i="8"/>
  <c r="E28" i="8"/>
  <c r="E13" i="8"/>
  <c r="D58" i="8"/>
  <c r="E21" i="8"/>
  <c r="E20" i="8"/>
  <c r="E15" i="8"/>
  <c r="E23" i="8"/>
  <c r="E12" i="8"/>
  <c r="E14" i="8"/>
  <c r="E18" i="8"/>
  <c r="E10" i="8"/>
  <c r="E11" i="8"/>
  <c r="W501" i="11" l="1"/>
  <c r="W500" i="11" s="1"/>
  <c r="D500" i="11"/>
  <c r="BS500" i="11" s="1"/>
  <c r="BA501" i="11"/>
  <c r="BA500" i="11" s="1"/>
  <c r="AO501" i="11"/>
  <c r="AO500" i="11" s="1"/>
  <c r="AK501" i="11"/>
  <c r="AK500" i="11" s="1"/>
  <c r="Y501" i="11"/>
  <c r="Y500" i="11" s="1"/>
  <c r="M501" i="11"/>
  <c r="M500" i="11" s="1"/>
  <c r="AC501" i="11"/>
  <c r="AC500" i="11" s="1"/>
  <c r="S501" i="11"/>
  <c r="S500" i="11" s="1"/>
  <c r="AU501" i="11"/>
  <c r="AU500" i="11" s="1"/>
  <c r="AM501" i="11"/>
  <c r="AM500" i="11" s="1"/>
  <c r="AI501" i="11"/>
  <c r="AI500" i="11" s="1"/>
  <c r="I501" i="11"/>
  <c r="I500" i="11" s="1"/>
  <c r="BK501" i="11"/>
  <c r="BK500" i="11" s="1"/>
  <c r="AS501" i="11"/>
  <c r="AS500" i="11" s="1"/>
  <c r="BE501" i="11"/>
  <c r="BE500" i="11" s="1"/>
  <c r="AQ501" i="11"/>
  <c r="AQ500" i="11" s="1"/>
  <c r="AW501" i="11"/>
  <c r="AW500" i="11" s="1"/>
  <c r="K501" i="11"/>
  <c r="K500" i="11" s="1"/>
  <c r="Q501" i="11"/>
  <c r="Q500" i="11" s="1"/>
  <c r="BM501" i="11"/>
  <c r="BM500" i="11" s="1"/>
  <c r="G501" i="11"/>
  <c r="G500" i="11" s="1"/>
  <c r="AE501" i="11"/>
  <c r="AE500" i="11" s="1"/>
  <c r="AG501" i="11"/>
  <c r="AG500" i="11" s="1"/>
  <c r="U501" i="11"/>
  <c r="U500" i="11" s="1"/>
  <c r="BG501" i="11"/>
  <c r="BG500" i="11" s="1"/>
  <c r="BI501" i="11"/>
  <c r="BI500" i="11" s="1"/>
  <c r="AY501" i="11"/>
  <c r="AY500" i="11" s="1"/>
  <c r="BC501" i="11"/>
  <c r="BC500" i="11" s="1"/>
  <c r="AA501" i="11"/>
  <c r="AA500" i="11" s="1"/>
  <c r="BO501" i="11"/>
  <c r="O501" i="11"/>
  <c r="O500" i="11" s="1"/>
  <c r="D84" i="19"/>
  <c r="K84" i="19" s="1"/>
  <c r="E56" i="8"/>
  <c r="V16" i="14" l="1"/>
  <c r="AD13" i="14"/>
  <c r="AG14" i="14"/>
  <c r="AG12" i="14"/>
  <c r="X16" i="14"/>
  <c r="Q16" i="14"/>
  <c r="I16" i="14"/>
  <c r="N16" i="14"/>
  <c r="P16" i="14"/>
  <c r="J14" i="14"/>
  <c r="K16" i="14"/>
  <c r="Z16" i="14"/>
  <c r="P14" i="14"/>
  <c r="AC14" i="14"/>
  <c r="M14" i="14"/>
  <c r="O16" i="14"/>
  <c r="AD14" i="14"/>
  <c r="J16" i="14"/>
  <c r="X14" i="14"/>
  <c r="AG16" i="14"/>
  <c r="Y16" i="14"/>
  <c r="M16" i="14"/>
  <c r="Z14" i="14"/>
  <c r="U16" i="14"/>
  <c r="T16" i="14"/>
  <c r="I14" i="14"/>
  <c r="L14" i="14"/>
  <c r="W16" i="14"/>
  <c r="AE16" i="14"/>
  <c r="AG13" i="14"/>
  <c r="R16" i="14"/>
  <c r="AD16" i="14"/>
  <c r="AB16" i="14"/>
  <c r="V14" i="14"/>
  <c r="S16" i="14"/>
  <c r="N14" i="14"/>
  <c r="O14" i="14"/>
  <c r="Q14" i="14"/>
  <c r="K14" i="14"/>
  <c r="R14" i="14"/>
  <c r="Y14" i="14"/>
  <c r="L16" i="14"/>
  <c r="AF13" i="14"/>
  <c r="AC16" i="14"/>
  <c r="W14" i="14"/>
  <c r="AB14" i="14"/>
  <c r="U14" i="14"/>
  <c r="AA16" i="14"/>
  <c r="AF14" i="14"/>
  <c r="AE14" i="14"/>
  <c r="S14" i="14"/>
  <c r="T14" i="14"/>
  <c r="AF16" i="14"/>
  <c r="AA14" i="14"/>
  <c r="Z500" i="11"/>
  <c r="L15" i="14" s="1"/>
  <c r="AD500" i="11"/>
  <c r="N15" i="14" s="1"/>
  <c r="BH500" i="11"/>
  <c r="AC15" i="14" s="1"/>
  <c r="T500" i="11"/>
  <c r="I15" i="14" s="1"/>
  <c r="AJ500" i="11"/>
  <c r="Q15" i="14" s="1"/>
  <c r="BL500" i="11"/>
  <c r="AE15" i="14" s="1"/>
  <c r="AT500" i="11"/>
  <c r="V15" i="14" s="1"/>
  <c r="AX500" i="11"/>
  <c r="X15" i="14" s="1"/>
  <c r="BN500" i="11"/>
  <c r="AF15" i="14" s="1"/>
  <c r="AF500" i="11"/>
  <c r="O15" i="14" s="1"/>
  <c r="AH500" i="11"/>
  <c r="P15" i="14" s="1"/>
  <c r="BJ500" i="11"/>
  <c r="AD15" i="14" s="1"/>
  <c r="AZ500" i="11"/>
  <c r="Y15" i="14" s="1"/>
  <c r="BD500" i="11"/>
  <c r="AA15" i="14" s="1"/>
  <c r="AB500" i="11"/>
  <c r="M15" i="14" s="1"/>
  <c r="P500" i="11"/>
  <c r="G15" i="14" s="1"/>
  <c r="BB500" i="11"/>
  <c r="Z15" i="14" s="1"/>
  <c r="BF500" i="11"/>
  <c r="AB15" i="14" s="1"/>
  <c r="AV500" i="11"/>
  <c r="W15" i="14" s="1"/>
  <c r="AR500" i="11"/>
  <c r="U15" i="14" s="1"/>
  <c r="AP500" i="11"/>
  <c r="T15" i="14" s="1"/>
  <c r="AN500" i="11"/>
  <c r="S15" i="14" s="1"/>
  <c r="AL500" i="11"/>
  <c r="R15" i="14" s="1"/>
  <c r="X500" i="11"/>
  <c r="K15" i="14" s="1"/>
  <c r="V500" i="11"/>
  <c r="J15" i="14" s="1"/>
  <c r="R500" i="11"/>
  <c r="H15" i="14" s="1"/>
  <c r="N500" i="11"/>
  <c r="F15" i="14" s="1"/>
  <c r="L500" i="11"/>
  <c r="E15" i="14" s="1"/>
  <c r="BO500" i="11"/>
  <c r="BR501" i="11"/>
  <c r="H500" i="11"/>
  <c r="C15" i="14" s="1"/>
  <c r="J500" i="11"/>
  <c r="D15" i="14" s="1"/>
  <c r="BP500" i="11" l="1"/>
  <c r="AG15" i="14" s="1"/>
  <c r="BR500" i="11"/>
  <c r="BQ500" i="11" l="1"/>
  <c r="H376" i="11" l="1"/>
  <c r="H387" i="11"/>
  <c r="BQ376" i="11" l="1"/>
  <c r="BQ387" i="11" l="1"/>
  <c r="H367" i="11"/>
  <c r="J355" i="11" l="1"/>
  <c r="D12" i="14" s="1"/>
  <c r="H355" i="11"/>
  <c r="C12" i="14" s="1"/>
  <c r="BQ367" i="11"/>
  <c r="BQ355" i="11" l="1"/>
  <c r="BQ50" i="11" l="1"/>
  <c r="BQ47" i="11"/>
  <c r="BQ52" i="11"/>
  <c r="BQ12" i="11"/>
  <c r="BQ49" i="11"/>
  <c r="BQ25" i="11"/>
  <c r="BQ65" i="11"/>
  <c r="BQ24" i="11"/>
  <c r="BQ63" i="11"/>
  <c r="BQ64" i="11"/>
  <c r="Q64" i="11"/>
  <c r="BR64" i="11" s="1"/>
  <c r="BQ60" i="11"/>
  <c r="Q60" i="11"/>
  <c r="BR60" i="11" s="1"/>
  <c r="BQ61" i="11"/>
  <c r="BQ66" i="11"/>
  <c r="Q63" i="11"/>
  <c r="BR63" i="11" s="1"/>
  <c r="BQ44" i="11"/>
  <c r="BQ45" i="11"/>
  <c r="Q82" i="11"/>
  <c r="BR82" i="11" s="1"/>
  <c r="BQ51" i="11"/>
  <c r="Q61" i="11"/>
  <c r="BR61" i="11" s="1"/>
  <c r="Q66" i="11"/>
  <c r="BR66" i="11" s="1"/>
  <c r="BQ46" i="11"/>
  <c r="BQ62" i="11"/>
  <c r="BQ48" i="11"/>
  <c r="Q65" i="11"/>
  <c r="BR65" i="11" s="1"/>
  <c r="Q62" i="11"/>
  <c r="BR62" i="11" s="1"/>
  <c r="Q12" i="11"/>
  <c r="BR12" i="11" s="1"/>
  <c r="Q81" i="11" l="1"/>
  <c r="R81" i="11" s="1"/>
  <c r="H327" i="11"/>
  <c r="BQ327" i="11" s="1"/>
  <c r="BQ132" i="11"/>
  <c r="Q59" i="11"/>
  <c r="Q43" i="11"/>
  <c r="Q11" i="11"/>
  <c r="R11" i="11" s="1"/>
  <c r="Q71" i="11"/>
  <c r="R71" i="11" s="1"/>
  <c r="Q100" i="11"/>
  <c r="Q23" i="11"/>
  <c r="R43" i="11" l="1"/>
  <c r="BQ43" i="11" s="1"/>
  <c r="BR43" i="11"/>
  <c r="BR100" i="11"/>
  <c r="R100" i="11"/>
  <c r="BQ100" i="11" s="1"/>
  <c r="BR23" i="11"/>
  <c r="R23" i="11"/>
  <c r="BQ23" i="11" s="1"/>
  <c r="BR59" i="11"/>
  <c r="R59" i="11"/>
  <c r="BQ59" i="11" s="1"/>
  <c r="BR11" i="11"/>
  <c r="Q10" i="11"/>
  <c r="BQ81" i="11"/>
  <c r="BR81" i="11"/>
  <c r="BQ11" i="11"/>
  <c r="BQ114" i="11"/>
  <c r="BQ74" i="11" l="1"/>
  <c r="AG74" i="11"/>
  <c r="AG71" i="11" l="1"/>
  <c r="BR74" i="11"/>
  <c r="AH71" i="11" l="1"/>
  <c r="BQ71" i="11" s="1"/>
  <c r="BR71" i="11"/>
  <c r="BQ199" i="11" l="1"/>
  <c r="AC199" i="11"/>
  <c r="BR199" i="11" l="1"/>
  <c r="BR10" i="11" l="1"/>
  <c r="H197" i="22" l="1"/>
  <c r="J197" i="22"/>
  <c r="J197" i="7" l="1"/>
  <c r="D191" i="11" s="1"/>
  <c r="BS191" i="11" s="1"/>
  <c r="H197" i="7"/>
  <c r="AI191" i="11" l="1"/>
  <c r="BA191" i="11"/>
  <c r="G191" i="11"/>
  <c r="BE191" i="11"/>
  <c r="W191" i="11"/>
  <c r="AK191" i="11"/>
  <c r="AU191" i="11"/>
  <c r="AE191" i="11"/>
  <c r="S191" i="11"/>
  <c r="I191" i="11"/>
  <c r="BM191" i="11"/>
  <c r="AG191" i="11"/>
  <c r="AO191" i="11"/>
  <c r="BG191" i="11"/>
  <c r="BK191" i="11"/>
  <c r="AY191" i="11"/>
  <c r="O191" i="11"/>
  <c r="AS191" i="11"/>
  <c r="Y191" i="11"/>
  <c r="AW191" i="11"/>
  <c r="Q191" i="11"/>
  <c r="AC191" i="11"/>
  <c r="AA191" i="11"/>
  <c r="BI191" i="11"/>
  <c r="M191" i="11"/>
  <c r="BC191" i="11"/>
  <c r="BO191" i="11"/>
  <c r="AQ191" i="11"/>
  <c r="AM191" i="11"/>
  <c r="U191" i="11"/>
  <c r="K191" i="11"/>
  <c r="H225" i="22"/>
  <c r="J225" i="22"/>
  <c r="H225" i="7" l="1"/>
  <c r="J225" i="7"/>
  <c r="D219" i="11" s="1"/>
  <c r="BS219" i="11" s="1"/>
  <c r="BR191" i="11"/>
  <c r="BK219" i="11" l="1"/>
  <c r="AQ219" i="11"/>
  <c r="AG219" i="11"/>
  <c r="AI219" i="11"/>
  <c r="W219" i="11"/>
  <c r="AO219" i="11"/>
  <c r="I219" i="11"/>
  <c r="AE219" i="11"/>
  <c r="AA219" i="11"/>
  <c r="S219" i="11"/>
  <c r="AW219" i="11"/>
  <c r="AY219" i="11"/>
  <c r="AM219" i="11"/>
  <c r="BI219" i="11"/>
  <c r="BM219" i="11"/>
  <c r="Y219" i="11"/>
  <c r="U219" i="11"/>
  <c r="AU219" i="11"/>
  <c r="AS219" i="11"/>
  <c r="Q219" i="11"/>
  <c r="M219" i="11"/>
  <c r="BE219" i="11"/>
  <c r="O219" i="11"/>
  <c r="G219" i="11"/>
  <c r="BC219" i="11"/>
  <c r="BO219" i="11"/>
  <c r="BA219" i="11"/>
  <c r="K219" i="11"/>
  <c r="AK219" i="11"/>
  <c r="BG219" i="11"/>
  <c r="AC219" i="11"/>
  <c r="BR219" i="11" l="1"/>
  <c r="C291" i="7" l="1"/>
  <c r="C290" i="7"/>
  <c r="C289" i="7"/>
  <c r="C197" i="7"/>
  <c r="D197" i="7"/>
  <c r="C191" i="11"/>
  <c r="C198" i="7"/>
  <c r="D198" i="7"/>
  <c r="C192" i="11" s="1"/>
  <c r="J207" i="22"/>
  <c r="D207" i="7"/>
  <c r="C201" i="11" s="1"/>
  <c r="J208" i="22"/>
  <c r="H207" i="22"/>
  <c r="H208" i="22"/>
  <c r="D208" i="7"/>
  <c r="C202" i="11"/>
  <c r="H207" i="7" l="1"/>
  <c r="J207" i="7"/>
  <c r="D201" i="11" s="1"/>
  <c r="BS201" i="11" s="1"/>
  <c r="H208" i="7"/>
  <c r="J208" i="7"/>
  <c r="D202" i="11" s="1"/>
  <c r="BS202" i="11" s="1"/>
  <c r="AW201" i="11" l="1"/>
  <c r="AE201" i="11"/>
  <c r="AA201" i="11"/>
  <c r="AO201" i="11"/>
  <c r="AI201" i="11"/>
  <c r="AY201" i="11"/>
  <c r="U201" i="11"/>
  <c r="BM201" i="11"/>
  <c r="AK201" i="11"/>
  <c r="BG201" i="11"/>
  <c r="BA201" i="11"/>
  <c r="M201" i="11"/>
  <c r="BI201" i="11"/>
  <c r="BC201" i="11"/>
  <c r="Q201" i="11"/>
  <c r="BK201" i="11"/>
  <c r="BO201" i="11"/>
  <c r="AM201" i="11"/>
  <c r="AG201" i="11"/>
  <c r="BE201" i="11"/>
  <c r="O201" i="11"/>
  <c r="I201" i="11"/>
  <c r="Y201" i="11"/>
  <c r="G201" i="11"/>
  <c r="AU201" i="11"/>
  <c r="W201" i="11"/>
  <c r="K201" i="11"/>
  <c r="AC201" i="11"/>
  <c r="S201" i="11"/>
  <c r="AQ201" i="11"/>
  <c r="AS201" i="11"/>
  <c r="AK202" i="11"/>
  <c r="AE202" i="11"/>
  <c r="AC202" i="11"/>
  <c r="BO202" i="11"/>
  <c r="M202" i="11"/>
  <c r="BA202" i="11"/>
  <c r="BE202" i="11"/>
  <c r="BI202" i="11"/>
  <c r="AM202" i="11"/>
  <c r="BK202" i="11"/>
  <c r="AY202" i="11"/>
  <c r="S202" i="11"/>
  <c r="G202" i="11"/>
  <c r="AS202" i="11"/>
  <c r="AA202" i="11"/>
  <c r="BC202" i="11"/>
  <c r="U202" i="11"/>
  <c r="O202" i="11"/>
  <c r="AG202" i="11"/>
  <c r="AO202" i="11"/>
  <c r="Y202" i="11"/>
  <c r="AU202" i="11"/>
  <c r="AW202" i="11"/>
  <c r="K202" i="11"/>
  <c r="BG202" i="11"/>
  <c r="Q202" i="11"/>
  <c r="I202" i="11"/>
  <c r="BM202" i="11"/>
  <c r="AQ202" i="11"/>
  <c r="W202" i="11"/>
  <c r="AI202" i="11"/>
  <c r="D501" i="7"/>
  <c r="C495" i="11"/>
  <c r="D502" i="7"/>
  <c r="C496" i="11"/>
  <c r="C501" i="7"/>
  <c r="C502" i="7"/>
  <c r="D310" i="7"/>
  <c r="C304" i="11"/>
  <c r="C310" i="7"/>
  <c r="D309" i="7"/>
  <c r="C303" i="11"/>
  <c r="C309" i="7"/>
  <c r="C311" i="7"/>
  <c r="D312" i="7"/>
  <c r="C306" i="11"/>
  <c r="D311" i="7"/>
  <c r="C305" i="11"/>
  <c r="C312" i="7"/>
  <c r="H198" i="22"/>
  <c r="J198" i="22"/>
  <c r="BR201" i="11" l="1"/>
  <c r="BR202" i="11"/>
  <c r="H198" i="7"/>
  <c r="J198" i="7"/>
  <c r="D192" i="11" l="1"/>
  <c r="BS192" i="11" s="1"/>
  <c r="AY192" i="11" l="1"/>
  <c r="BG192" i="11"/>
  <c r="AE192" i="11"/>
  <c r="U192" i="11"/>
  <c r="AA192" i="11"/>
  <c r="O192" i="11"/>
  <c r="M192" i="11"/>
  <c r="W192" i="11"/>
  <c r="AU192" i="11"/>
  <c r="AI192" i="11"/>
  <c r="BK192" i="11"/>
  <c r="AW192" i="11"/>
  <c r="BI192" i="11"/>
  <c r="AC192" i="11"/>
  <c r="BM192" i="11"/>
  <c r="AM192" i="11"/>
  <c r="AO192" i="11"/>
  <c r="Y192" i="11"/>
  <c r="BO192" i="11"/>
  <c r="S192" i="11"/>
  <c r="BE192" i="11"/>
  <c r="BC192" i="11"/>
  <c r="K192" i="11"/>
  <c r="AS192" i="11"/>
  <c r="AK192" i="11"/>
  <c r="BA192" i="11"/>
  <c r="AQ192" i="11"/>
  <c r="I192" i="11"/>
  <c r="G192" i="11"/>
  <c r="AG192" i="11"/>
  <c r="Q192" i="11"/>
  <c r="BR192" i="11" l="1"/>
  <c r="J226" i="22" l="1"/>
  <c r="H228" i="22"/>
  <c r="H226" i="22"/>
  <c r="J228" i="22"/>
  <c r="J227" i="22"/>
  <c r="H227" i="22"/>
  <c r="H212" i="22" s="1"/>
  <c r="J212" i="22" l="1"/>
  <c r="J226" i="7"/>
  <c r="D220" i="11" s="1"/>
  <c r="BS220" i="11" s="1"/>
  <c r="H226" i="7"/>
  <c r="H228" i="7"/>
  <c r="J228" i="7"/>
  <c r="D222" i="11" s="1"/>
  <c r="BS222" i="11" s="1"/>
  <c r="J227" i="7"/>
  <c r="H227" i="7"/>
  <c r="H212" i="7" l="1"/>
  <c r="M220" i="11"/>
  <c r="AE220" i="11"/>
  <c r="AG220" i="11"/>
  <c r="BM220" i="11"/>
  <c r="AY220" i="11"/>
  <c r="G220" i="11"/>
  <c r="AA220" i="11"/>
  <c r="O220" i="11"/>
  <c r="I220" i="11"/>
  <c r="AS220" i="11"/>
  <c r="U220" i="11"/>
  <c r="Q220" i="11"/>
  <c r="Y220" i="11"/>
  <c r="BK220" i="11"/>
  <c r="BG220" i="11"/>
  <c r="BI220" i="11"/>
  <c r="W220" i="11"/>
  <c r="AC220" i="11"/>
  <c r="S220" i="11"/>
  <c r="BO220" i="11"/>
  <c r="AU220" i="11"/>
  <c r="AQ220" i="11"/>
  <c r="BA220" i="11"/>
  <c r="AO220" i="11"/>
  <c r="K220" i="11"/>
  <c r="AI220" i="11"/>
  <c r="BE220" i="11"/>
  <c r="BC220" i="11"/>
  <c r="AW220" i="11"/>
  <c r="AM220" i="11"/>
  <c r="AK220" i="11"/>
  <c r="BC222" i="11"/>
  <c r="BA222" i="11"/>
  <c r="M222" i="11"/>
  <c r="Q222" i="11"/>
  <c r="AK222" i="11"/>
  <c r="O222" i="11"/>
  <c r="K222" i="11"/>
  <c r="AO222" i="11"/>
  <c r="AI222" i="11"/>
  <c r="AC222" i="11"/>
  <c r="Y222" i="11"/>
  <c r="BM222" i="11"/>
  <c r="AU222" i="11"/>
  <c r="AS222" i="11"/>
  <c r="I222" i="11"/>
  <c r="AQ222" i="11"/>
  <c r="BE222" i="11"/>
  <c r="G222" i="11"/>
  <c r="AW222" i="11"/>
  <c r="W222" i="11"/>
  <c r="AY222" i="11"/>
  <c r="AG222" i="11"/>
  <c r="S222" i="11"/>
  <c r="U222" i="11"/>
  <c r="BG222" i="11"/>
  <c r="BO222" i="11"/>
  <c r="AA222" i="11"/>
  <c r="AM222" i="11"/>
  <c r="BK222" i="11"/>
  <c r="AE222" i="11"/>
  <c r="BI222" i="11"/>
  <c r="D221" i="11"/>
  <c r="BS221" i="11" s="1"/>
  <c r="J212" i="7"/>
  <c r="C29" i="21" s="1"/>
  <c r="BR222" i="11" l="1"/>
  <c r="BR220" i="11"/>
  <c r="U221" i="11"/>
  <c r="U206" i="11" s="1"/>
  <c r="AG221" i="11"/>
  <c r="AG206" i="11" s="1"/>
  <c r="BG221" i="11"/>
  <c r="BG206" i="11" s="1"/>
  <c r="W221" i="11"/>
  <c r="I221" i="11"/>
  <c r="I206" i="11" s="1"/>
  <c r="AS221" i="11"/>
  <c r="AS206" i="11" s="1"/>
  <c r="AO221" i="11"/>
  <c r="AO206" i="11" s="1"/>
  <c r="AI221" i="11"/>
  <c r="AI206" i="11" s="1"/>
  <c r="Y221" i="11"/>
  <c r="Y206" i="11" s="1"/>
  <c r="BK221" i="11"/>
  <c r="BK206" i="11" s="1"/>
  <c r="AC221" i="11"/>
  <c r="AC206" i="11" s="1"/>
  <c r="AU221" i="11"/>
  <c r="AU206" i="11" s="1"/>
  <c r="AY221" i="11"/>
  <c r="AY206" i="11" s="1"/>
  <c r="BC221" i="11"/>
  <c r="BC206" i="11" s="1"/>
  <c r="K221" i="11"/>
  <c r="K206" i="11" s="1"/>
  <c r="D206" i="11"/>
  <c r="BS206" i="11" s="1"/>
  <c r="M221" i="11"/>
  <c r="M206" i="11" s="1"/>
  <c r="BE221" i="11"/>
  <c r="BE206" i="11" s="1"/>
  <c r="AQ221" i="11"/>
  <c r="AQ206" i="11" s="1"/>
  <c r="BI221" i="11"/>
  <c r="BI206" i="11" s="1"/>
  <c r="G221" i="11"/>
  <c r="G206" i="11" s="1"/>
  <c r="AM221" i="11"/>
  <c r="AM206" i="11" s="1"/>
  <c r="S221" i="11"/>
  <c r="S206" i="11" s="1"/>
  <c r="BA221" i="11"/>
  <c r="BA206" i="11" s="1"/>
  <c r="O221" i="11"/>
  <c r="O206" i="11" s="1"/>
  <c r="AE221" i="11"/>
  <c r="AE206" i="11" s="1"/>
  <c r="Q221" i="11"/>
  <c r="Q206" i="11" s="1"/>
  <c r="BM221" i="11"/>
  <c r="BM206" i="11" s="1"/>
  <c r="AK221" i="11"/>
  <c r="AK206" i="11" s="1"/>
  <c r="AW221" i="11"/>
  <c r="AW206" i="11" s="1"/>
  <c r="AA221" i="11"/>
  <c r="AA206" i="11" s="1"/>
  <c r="BO221" i="11"/>
  <c r="BO206" i="11" s="1"/>
  <c r="E29" i="21"/>
  <c r="F29" i="21"/>
  <c r="N206" i="11" l="1"/>
  <c r="BF206" i="11"/>
  <c r="AR206" i="11"/>
  <c r="AN206" i="11"/>
  <c r="BJ206" i="11"/>
  <c r="T206" i="11"/>
  <c r="BB206" i="11"/>
  <c r="P206" i="11"/>
  <c r="BN206" i="11"/>
  <c r="Z206" i="11"/>
  <c r="AF206" i="11"/>
  <c r="AL206" i="11"/>
  <c r="AX206" i="11"/>
  <c r="AB206" i="11"/>
  <c r="BP206" i="11"/>
  <c r="J206" i="11"/>
  <c r="AT206" i="11"/>
  <c r="AP206" i="11"/>
  <c r="BD206" i="11"/>
  <c r="AZ206" i="11"/>
  <c r="L206" i="11"/>
  <c r="R206" i="11"/>
  <c r="AJ206" i="11"/>
  <c r="BL206" i="11"/>
  <c r="AD206" i="11"/>
  <c r="AV206" i="11"/>
  <c r="V206" i="11"/>
  <c r="AH206" i="11"/>
  <c r="BH206" i="11"/>
  <c r="W206" i="11"/>
  <c r="BR221" i="11"/>
  <c r="H206" i="11"/>
  <c r="H184" i="22"/>
  <c r="J181" i="22"/>
  <c r="H181" i="22"/>
  <c r="J184" i="22"/>
  <c r="J182" i="22"/>
  <c r="H182" i="22"/>
  <c r="J183" i="22"/>
  <c r="H183" i="22"/>
  <c r="H175" i="22" l="1"/>
  <c r="J175" i="22"/>
  <c r="X206" i="11"/>
  <c r="BQ206" i="11" s="1"/>
  <c r="BR206" i="11"/>
  <c r="J184" i="7"/>
  <c r="D178" i="11" s="1"/>
  <c r="BS178" i="11" s="1"/>
  <c r="H184" i="7"/>
  <c r="J181" i="7"/>
  <c r="D175" i="11" s="1"/>
  <c r="BS175" i="11" s="1"/>
  <c r="H181" i="7"/>
  <c r="J182" i="7"/>
  <c r="H182" i="7"/>
  <c r="H183" i="7"/>
  <c r="J183" i="7"/>
  <c r="D177" i="11" s="1"/>
  <c r="BS177" i="11" s="1"/>
  <c r="U178" i="11" l="1"/>
  <c r="AU178" i="11"/>
  <c r="BG178" i="11"/>
  <c r="BC178" i="11"/>
  <c r="AA178" i="11"/>
  <c r="O178" i="11"/>
  <c r="AS178" i="11"/>
  <c r="BO178" i="11"/>
  <c r="AW178" i="11"/>
  <c r="BA178" i="11"/>
  <c r="K178" i="11"/>
  <c r="W178" i="11"/>
  <c r="AC178" i="11"/>
  <c r="AE178" i="11"/>
  <c r="Y178" i="11"/>
  <c r="BK178" i="11"/>
  <c r="AO178" i="11"/>
  <c r="Q178" i="11"/>
  <c r="I178" i="11"/>
  <c r="AI178" i="11"/>
  <c r="BI178" i="11"/>
  <c r="S178" i="11"/>
  <c r="BE178" i="11"/>
  <c r="AK178" i="11"/>
  <c r="BM178" i="11"/>
  <c r="AQ178" i="11"/>
  <c r="AM178" i="11"/>
  <c r="M178" i="11"/>
  <c r="G178" i="11"/>
  <c r="AY178" i="11"/>
  <c r="AG178" i="11"/>
  <c r="H175" i="7"/>
  <c r="AK175" i="11"/>
  <c r="BC175" i="11"/>
  <c r="Q175" i="11"/>
  <c r="O175" i="11"/>
  <c r="AS175" i="11"/>
  <c r="BM175" i="11"/>
  <c r="BE175" i="11"/>
  <c r="AA175" i="11"/>
  <c r="G175" i="11"/>
  <c r="AW175" i="11"/>
  <c r="AO175" i="11"/>
  <c r="AY175" i="11"/>
  <c r="AC175" i="11"/>
  <c r="Y175" i="11"/>
  <c r="AQ175" i="11"/>
  <c r="BK175" i="11"/>
  <c r="BG175" i="11"/>
  <c r="U175" i="11"/>
  <c r="W175" i="11"/>
  <c r="AE175" i="11"/>
  <c r="AI175" i="11"/>
  <c r="M175" i="11"/>
  <c r="S175" i="11"/>
  <c r="AG175" i="11"/>
  <c r="BI175" i="11"/>
  <c r="BO175" i="11"/>
  <c r="BA175" i="11"/>
  <c r="K175" i="11"/>
  <c r="AM175" i="11"/>
  <c r="I175" i="11"/>
  <c r="AU175" i="11"/>
  <c r="BC177" i="11"/>
  <c r="AS177" i="11"/>
  <c r="AA177" i="11"/>
  <c r="S177" i="11"/>
  <c r="BA177" i="11"/>
  <c r="BG177" i="11"/>
  <c r="O177" i="11"/>
  <c r="AW177" i="11"/>
  <c r="AE177" i="11"/>
  <c r="Y177" i="11"/>
  <c r="AQ177" i="11"/>
  <c r="U177" i="11"/>
  <c r="AK177" i="11"/>
  <c r="M177" i="11"/>
  <c r="Q177" i="11"/>
  <c r="AU177" i="11"/>
  <c r="AO177" i="11"/>
  <c r="BK177" i="11"/>
  <c r="AY177" i="11"/>
  <c r="AM177" i="11"/>
  <c r="BI177" i="11"/>
  <c r="I177" i="11"/>
  <c r="AG177" i="11"/>
  <c r="BE177" i="11"/>
  <c r="AC177" i="11"/>
  <c r="K177" i="11"/>
  <c r="AI177" i="11"/>
  <c r="BM177" i="11"/>
  <c r="G177" i="11"/>
  <c r="W177" i="11"/>
  <c r="BO177" i="11"/>
  <c r="D176" i="11"/>
  <c r="BS176" i="11" s="1"/>
  <c r="J175" i="7"/>
  <c r="D169" i="11" l="1"/>
  <c r="BS169" i="11" s="1"/>
  <c r="BR178" i="11"/>
  <c r="BR175" i="11"/>
  <c r="G176" i="11"/>
  <c r="G169" i="11" s="1"/>
  <c r="AM176" i="11"/>
  <c r="AM169" i="11" s="1"/>
  <c r="BI176" i="11"/>
  <c r="BI169" i="11" s="1"/>
  <c r="AK176" i="11"/>
  <c r="AK169" i="11" s="1"/>
  <c r="AA176" i="11"/>
  <c r="AA169" i="11" s="1"/>
  <c r="BO176" i="11"/>
  <c r="BO169" i="11" s="1"/>
  <c r="BM176" i="11"/>
  <c r="BM169" i="11" s="1"/>
  <c r="Y176" i="11"/>
  <c r="Y169" i="11" s="1"/>
  <c r="Q176" i="11"/>
  <c r="Q169" i="11" s="1"/>
  <c r="K176" i="11"/>
  <c r="K169" i="11" s="1"/>
  <c r="BC176" i="11"/>
  <c r="BC169" i="11" s="1"/>
  <c r="AG176" i="11"/>
  <c r="AG169" i="11" s="1"/>
  <c r="AQ176" i="11"/>
  <c r="AQ169" i="11" s="1"/>
  <c r="AY176" i="11"/>
  <c r="AY169" i="11" s="1"/>
  <c r="BE176" i="11"/>
  <c r="BE169" i="11" s="1"/>
  <c r="AS176" i="11"/>
  <c r="AS169" i="11" s="1"/>
  <c r="BG176" i="11"/>
  <c r="BG169" i="11" s="1"/>
  <c r="AU176" i="11"/>
  <c r="AU169" i="11" s="1"/>
  <c r="W176" i="11"/>
  <c r="W169" i="11" s="1"/>
  <c r="U176" i="11"/>
  <c r="U169" i="11" s="1"/>
  <c r="I176" i="11"/>
  <c r="I169" i="11" s="1"/>
  <c r="AI176" i="11"/>
  <c r="AI169" i="11" s="1"/>
  <c r="AO176" i="11"/>
  <c r="AO169" i="11" s="1"/>
  <c r="S176" i="11"/>
  <c r="S169" i="11" s="1"/>
  <c r="BA176" i="11"/>
  <c r="BA169" i="11" s="1"/>
  <c r="AE176" i="11"/>
  <c r="AE169" i="11" s="1"/>
  <c r="AW176" i="11"/>
  <c r="AW169" i="11" s="1"/>
  <c r="AC176" i="11"/>
  <c r="AC169" i="11" s="1"/>
  <c r="M176" i="11"/>
  <c r="M169" i="11" s="1"/>
  <c r="BK176" i="11"/>
  <c r="BK169" i="11" s="1"/>
  <c r="O176" i="11"/>
  <c r="O169" i="11" s="1"/>
  <c r="C26" i="21"/>
  <c r="BR177" i="11"/>
  <c r="H169" i="11" l="1"/>
  <c r="BR169" i="11"/>
  <c r="AN169" i="11"/>
  <c r="BJ169" i="11"/>
  <c r="AL169" i="11"/>
  <c r="AB169" i="11"/>
  <c r="BP169" i="11"/>
  <c r="BN169" i="11"/>
  <c r="Z169" i="11"/>
  <c r="R169" i="11"/>
  <c r="L169" i="11"/>
  <c r="BD169" i="11"/>
  <c r="AH169" i="11"/>
  <c r="AR169" i="11"/>
  <c r="AZ169" i="11"/>
  <c r="BF169" i="11"/>
  <c r="AT169" i="11"/>
  <c r="BH169" i="11"/>
  <c r="AV169" i="11"/>
  <c r="X169" i="11"/>
  <c r="V169" i="11"/>
  <c r="J169" i="11"/>
  <c r="AJ169" i="11"/>
  <c r="AP169" i="11"/>
  <c r="T169" i="11"/>
  <c r="BB169" i="11"/>
  <c r="AF169" i="11"/>
  <c r="AX169" i="11"/>
  <c r="AD169" i="11"/>
  <c r="N169" i="11"/>
  <c r="BL169" i="11"/>
  <c r="P169" i="11"/>
  <c r="E26" i="21"/>
  <c r="F26" i="21"/>
  <c r="BR176" i="11"/>
  <c r="BQ169" i="11" l="1"/>
  <c r="J199" i="22"/>
  <c r="H199" i="22"/>
  <c r="J200" i="22"/>
  <c r="J191" i="22" s="1"/>
  <c r="H200" i="22"/>
  <c r="H191" i="22" l="1"/>
  <c r="H200" i="7"/>
  <c r="J200" i="7"/>
  <c r="D194" i="11" s="1"/>
  <c r="BS194" i="11" s="1"/>
  <c r="H199" i="7"/>
  <c r="J199" i="7"/>
  <c r="H191" i="7" l="1"/>
  <c r="O194" i="11"/>
  <c r="AA194" i="11"/>
  <c r="AY194" i="11"/>
  <c r="AM194" i="11"/>
  <c r="AC194" i="11"/>
  <c r="BE194" i="11"/>
  <c r="AE194" i="11"/>
  <c r="K194" i="11"/>
  <c r="G194" i="11"/>
  <c r="Y194" i="11"/>
  <c r="BO194" i="11"/>
  <c r="AW194" i="11"/>
  <c r="M194" i="11"/>
  <c r="AO194" i="11"/>
  <c r="BM194" i="11"/>
  <c r="AK194" i="11"/>
  <c r="AQ194" i="11"/>
  <c r="AS194" i="11"/>
  <c r="BA194" i="11"/>
  <c r="W194" i="11"/>
  <c r="Q194" i="11"/>
  <c r="I194" i="11"/>
  <c r="BG194" i="11"/>
  <c r="U194" i="11"/>
  <c r="AI194" i="11"/>
  <c r="BI194" i="11"/>
  <c r="BK194" i="11"/>
  <c r="AU194" i="11"/>
  <c r="S194" i="11"/>
  <c r="AG194" i="11"/>
  <c r="BC194" i="11"/>
  <c r="J191" i="7"/>
  <c r="C27" i="21" s="1"/>
  <c r="D193" i="11"/>
  <c r="BS193" i="11" s="1"/>
  <c r="BR194" i="11" l="1"/>
  <c r="F27" i="21"/>
  <c r="E27" i="21"/>
  <c r="Y193" i="11"/>
  <c r="Y185" i="11" s="1"/>
  <c r="AM193" i="11"/>
  <c r="AM185" i="11" s="1"/>
  <c r="AK193" i="11"/>
  <c r="AK185" i="11" s="1"/>
  <c r="Q193" i="11"/>
  <c r="Q185" i="11" s="1"/>
  <c r="BA193" i="11"/>
  <c r="BA185" i="11" s="1"/>
  <c r="S193" i="11"/>
  <c r="S185" i="11" s="1"/>
  <c r="BI193" i="11"/>
  <c r="BI185" i="11" s="1"/>
  <c r="AA193" i="11"/>
  <c r="AA185" i="11" s="1"/>
  <c r="M193" i="11"/>
  <c r="M185" i="11" s="1"/>
  <c r="AW193" i="11"/>
  <c r="AW185" i="11" s="1"/>
  <c r="BK193" i="11"/>
  <c r="BK185" i="11" s="1"/>
  <c r="U193" i="11"/>
  <c r="U185" i="11" s="1"/>
  <c r="W193" i="11"/>
  <c r="W185" i="11" s="1"/>
  <c r="AY193" i="11"/>
  <c r="AY185" i="11" s="1"/>
  <c r="G193" i="11"/>
  <c r="AO193" i="11"/>
  <c r="AO185" i="11" s="1"/>
  <c r="D185" i="11"/>
  <c r="BS185" i="11" s="1"/>
  <c r="AG193" i="11"/>
  <c r="AG185" i="11" s="1"/>
  <c r="K193" i="11"/>
  <c r="K185" i="11" s="1"/>
  <c r="AE193" i="11"/>
  <c r="AE185" i="11" s="1"/>
  <c r="AC193" i="11"/>
  <c r="AC185" i="11" s="1"/>
  <c r="AU193" i="11"/>
  <c r="AU185" i="11" s="1"/>
  <c r="O193" i="11"/>
  <c r="O185" i="11" s="1"/>
  <c r="I193" i="11"/>
  <c r="I185" i="11" s="1"/>
  <c r="AQ193" i="11"/>
  <c r="AQ185" i="11" s="1"/>
  <c r="AS193" i="11"/>
  <c r="AS185" i="11" s="1"/>
  <c r="BC193" i="11"/>
  <c r="BC185" i="11" s="1"/>
  <c r="BE193" i="11"/>
  <c r="BE185" i="11" s="1"/>
  <c r="BO193" i="11"/>
  <c r="BO185" i="11" s="1"/>
  <c r="AI193" i="11"/>
  <c r="AI185" i="11" s="1"/>
  <c r="BG193" i="11"/>
  <c r="BG185" i="11" s="1"/>
  <c r="BM193" i="11"/>
  <c r="BM185" i="11" s="1"/>
  <c r="AH185" i="11" l="1"/>
  <c r="AV185" i="11"/>
  <c r="AF185" i="11"/>
  <c r="J185" i="11"/>
  <c r="AR185" i="11"/>
  <c r="L185" i="11"/>
  <c r="AT185" i="11"/>
  <c r="AJ185" i="11"/>
  <c r="BF185" i="11"/>
  <c r="BP185" i="11"/>
  <c r="AD185" i="11"/>
  <c r="R185" i="11"/>
  <c r="BH185" i="11"/>
  <c r="BN185" i="11"/>
  <c r="Z185" i="11"/>
  <c r="AN185" i="11"/>
  <c r="AL185" i="11"/>
  <c r="BB185" i="11"/>
  <c r="N185" i="11"/>
  <c r="AX185" i="11"/>
  <c r="T185" i="11"/>
  <c r="BJ185" i="11"/>
  <c r="AB185" i="11"/>
  <c r="BL185" i="11"/>
  <c r="P185" i="11"/>
  <c r="G185" i="11"/>
  <c r="BR193" i="11"/>
  <c r="V185" i="11"/>
  <c r="X185" i="11"/>
  <c r="AZ185" i="11"/>
  <c r="AP185" i="11"/>
  <c r="BD185" i="11"/>
  <c r="H209" i="22"/>
  <c r="H202" i="22" s="1"/>
  <c r="J209" i="22"/>
  <c r="J202" i="22" s="1"/>
  <c r="H209" i="7" l="1"/>
  <c r="H202" i="7" s="1"/>
  <c r="J209" i="7"/>
  <c r="H185" i="11"/>
  <c r="BQ185" i="11" s="1"/>
  <c r="BR185" i="11"/>
  <c r="D203" i="11" l="1"/>
  <c r="BS203" i="11" s="1"/>
  <c r="J202" i="7"/>
  <c r="C28" i="21" s="1"/>
  <c r="BE203" i="11" l="1"/>
  <c r="BE196" i="11" s="1"/>
  <c r="BO203" i="11"/>
  <c r="BO196" i="11" s="1"/>
  <c r="AQ203" i="11"/>
  <c r="AQ196" i="11" s="1"/>
  <c r="Y203" i="11"/>
  <c r="Y196" i="11" s="1"/>
  <c r="AM203" i="11"/>
  <c r="AM196" i="11" s="1"/>
  <c r="BC203" i="11"/>
  <c r="BC196" i="11" s="1"/>
  <c r="Q203" i="11"/>
  <c r="Q196" i="11" s="1"/>
  <c r="AW203" i="11"/>
  <c r="AW196" i="11" s="1"/>
  <c r="AC203" i="11"/>
  <c r="AC196" i="11" s="1"/>
  <c r="U203" i="11"/>
  <c r="U196" i="11" s="1"/>
  <c r="BA203" i="11"/>
  <c r="BA196" i="11" s="1"/>
  <c r="S203" i="11"/>
  <c r="S196" i="11" s="1"/>
  <c r="AK203" i="11"/>
  <c r="AK196" i="11" s="1"/>
  <c r="AS203" i="11"/>
  <c r="AS196" i="11" s="1"/>
  <c r="AU203" i="11"/>
  <c r="AU196" i="11" s="1"/>
  <c r="O203" i="11"/>
  <c r="O196" i="11" s="1"/>
  <c r="AO203" i="11"/>
  <c r="AO196" i="11" s="1"/>
  <c r="I203" i="11"/>
  <c r="I196" i="11" s="1"/>
  <c r="BM203" i="11"/>
  <c r="BM196" i="11" s="1"/>
  <c r="AI203" i="11"/>
  <c r="AI196" i="11" s="1"/>
  <c r="AE203" i="11"/>
  <c r="AE196" i="11" s="1"/>
  <c r="AA203" i="11"/>
  <c r="AA196" i="11" s="1"/>
  <c r="K203" i="11"/>
  <c r="K196" i="11" s="1"/>
  <c r="BI203" i="11"/>
  <c r="BI196" i="11" s="1"/>
  <c r="AG203" i="11"/>
  <c r="AG196" i="11" s="1"/>
  <c r="D196" i="11"/>
  <c r="BS196" i="11" s="1"/>
  <c r="G203" i="11"/>
  <c r="BG203" i="11"/>
  <c r="BG196" i="11" s="1"/>
  <c r="M203" i="11"/>
  <c r="M196" i="11" s="1"/>
  <c r="BK203" i="11"/>
  <c r="BK196" i="11" s="1"/>
  <c r="W203" i="11"/>
  <c r="W196" i="11" s="1"/>
  <c r="AY203" i="11"/>
  <c r="AY196" i="11" s="1"/>
  <c r="E28" i="21"/>
  <c r="F28" i="21"/>
  <c r="H242" i="22"/>
  <c r="H230" i="22" s="1"/>
  <c r="H48" i="22" s="1"/>
  <c r="H531" i="22" s="1"/>
  <c r="H535" i="22" s="1"/>
  <c r="J242" i="22"/>
  <c r="J230" i="22" s="1"/>
  <c r="J48" i="22" s="1"/>
  <c r="J531" i="22" s="1"/>
  <c r="J535" i="22" l="1"/>
  <c r="BH196" i="11"/>
  <c r="N196" i="11"/>
  <c r="BL196" i="11"/>
  <c r="AZ196" i="11"/>
  <c r="X196" i="11"/>
  <c r="J196" i="11"/>
  <c r="BP196" i="11"/>
  <c r="BF196" i="11"/>
  <c r="AR196" i="11"/>
  <c r="AH196" i="11"/>
  <c r="BR203" i="11"/>
  <c r="G196" i="11"/>
  <c r="Z196" i="11"/>
  <c r="AN196" i="11"/>
  <c r="BD196" i="11"/>
  <c r="R196" i="11"/>
  <c r="AX196" i="11"/>
  <c r="AD196" i="11"/>
  <c r="V196" i="11"/>
  <c r="BB196" i="11"/>
  <c r="T196" i="11"/>
  <c r="AT196" i="11"/>
  <c r="AV196" i="11"/>
  <c r="P196" i="11"/>
  <c r="AP196" i="11"/>
  <c r="AF196" i="11"/>
  <c r="L196" i="11"/>
  <c r="AL196" i="11"/>
  <c r="BN196" i="11"/>
  <c r="AJ196" i="11"/>
  <c r="AB196" i="11"/>
  <c r="BJ196" i="11"/>
  <c r="J242" i="7"/>
  <c r="J230" i="7" s="1"/>
  <c r="H242" i="7"/>
  <c r="H230" i="7" s="1"/>
  <c r="D236" i="11"/>
  <c r="BS236" i="11" s="1"/>
  <c r="I5" i="22" l="1"/>
  <c r="I4" i="22"/>
  <c r="H48" i="7"/>
  <c r="H531" i="7" s="1"/>
  <c r="H535" i="7" s="1"/>
  <c r="BR196" i="11"/>
  <c r="H196" i="11"/>
  <c r="BQ196" i="11" s="1"/>
  <c r="J48" i="7"/>
  <c r="D90" i="19" s="1"/>
  <c r="C30" i="21"/>
  <c r="AG236" i="11"/>
  <c r="AG224" i="11" s="1"/>
  <c r="BE236" i="11"/>
  <c r="BE224" i="11" s="1"/>
  <c r="AA236" i="11"/>
  <c r="AA224" i="11" s="1"/>
  <c r="AC236" i="11"/>
  <c r="AC224" i="11" s="1"/>
  <c r="BI236" i="11"/>
  <c r="BI224" i="11" s="1"/>
  <c r="BM236" i="11"/>
  <c r="BM224" i="11" s="1"/>
  <c r="AM236" i="11"/>
  <c r="AM224" i="11" s="1"/>
  <c r="BC236" i="11"/>
  <c r="BC224" i="11" s="1"/>
  <c r="U236" i="11"/>
  <c r="U224" i="11" s="1"/>
  <c r="G236" i="11"/>
  <c r="Q236" i="11"/>
  <c r="Q224" i="11" s="1"/>
  <c r="AE236" i="11"/>
  <c r="AE224" i="11" s="1"/>
  <c r="AK236" i="11"/>
  <c r="AK224" i="11" s="1"/>
  <c r="AY236" i="11"/>
  <c r="AY224" i="11" s="1"/>
  <c r="I236" i="11"/>
  <c r="I224" i="11" s="1"/>
  <c r="BK236" i="11"/>
  <c r="BK224" i="11" s="1"/>
  <c r="BG236" i="11"/>
  <c r="BG224" i="11" s="1"/>
  <c r="AO236" i="11"/>
  <c r="AO224" i="11" s="1"/>
  <c r="O236" i="11"/>
  <c r="O224" i="11" s="1"/>
  <c r="AI236" i="11"/>
  <c r="AI224" i="11" s="1"/>
  <c r="BO236" i="11"/>
  <c r="BO224" i="11" s="1"/>
  <c r="AU236" i="11"/>
  <c r="AU224" i="11" s="1"/>
  <c r="Y236" i="11"/>
  <c r="Y224" i="11" s="1"/>
  <c r="W236" i="11"/>
  <c r="W224" i="11" s="1"/>
  <c r="BA236" i="11"/>
  <c r="BA224" i="11" s="1"/>
  <c r="S236" i="11"/>
  <c r="S224" i="11" s="1"/>
  <c r="K236" i="11"/>
  <c r="K224" i="11" s="1"/>
  <c r="AS236" i="11"/>
  <c r="AS224" i="11" s="1"/>
  <c r="AQ236" i="11"/>
  <c r="AQ224" i="11" s="1"/>
  <c r="AW236" i="11"/>
  <c r="AW224" i="11" s="1"/>
  <c r="M236" i="11"/>
  <c r="M224" i="11" s="1"/>
  <c r="D224" i="11"/>
  <c r="BS224" i="11" s="1"/>
  <c r="D42" i="11" l="1"/>
  <c r="D530" i="11" s="1"/>
  <c r="J531" i="7"/>
  <c r="C16" i="21"/>
  <c r="E30" i="21"/>
  <c r="F30" i="21"/>
  <c r="AH224" i="11"/>
  <c r="AG42" i="11"/>
  <c r="BE42" i="11"/>
  <c r="BF224" i="11"/>
  <c r="AB224" i="11"/>
  <c r="AA42" i="11"/>
  <c r="AA527" i="11" s="1"/>
  <c r="AD224" i="11"/>
  <c r="AC42" i="11"/>
  <c r="AC527" i="11" s="1"/>
  <c r="BI42" i="11"/>
  <c r="BJ224" i="11"/>
  <c r="BM42" i="11"/>
  <c r="BN224" i="11"/>
  <c r="AM42" i="11"/>
  <c r="AN224" i="11"/>
  <c r="BD224" i="11"/>
  <c r="BC42" i="11"/>
  <c r="BC527" i="11" s="1"/>
  <c r="V224" i="11"/>
  <c r="U42" i="11"/>
  <c r="U527" i="11" s="1"/>
  <c r="BR236" i="11"/>
  <c r="G224" i="11"/>
  <c r="Q42" i="11"/>
  <c r="R224" i="11"/>
  <c r="AF224" i="11"/>
  <c r="AE42" i="11"/>
  <c r="AL224" i="11"/>
  <c r="AK42" i="11"/>
  <c r="AY42" i="11"/>
  <c r="AZ224" i="11"/>
  <c r="J224" i="11"/>
  <c r="I42" i="11"/>
  <c r="I527" i="11" s="1"/>
  <c r="BK42" i="11"/>
  <c r="BK527" i="11" s="1"/>
  <c r="BL224" i="11"/>
  <c r="BG42" i="11"/>
  <c r="BH224" i="11"/>
  <c r="AO42" i="11"/>
  <c r="AP224" i="11"/>
  <c r="O42" i="11"/>
  <c r="P224" i="11"/>
  <c r="AI42" i="11"/>
  <c r="AJ224" i="11"/>
  <c r="BO42" i="11"/>
  <c r="BO527" i="11" s="1"/>
  <c r="BP224" i="11"/>
  <c r="AV224" i="11"/>
  <c r="AU42" i="11"/>
  <c r="Z224" i="11"/>
  <c r="Y42" i="11"/>
  <c r="W42" i="11"/>
  <c r="X224" i="11"/>
  <c r="BA42" i="11"/>
  <c r="BB224" i="11"/>
  <c r="T224" i="11"/>
  <c r="S42" i="11"/>
  <c r="K42" i="11"/>
  <c r="K527" i="11" s="1"/>
  <c r="L224" i="11"/>
  <c r="AS42" i="11"/>
  <c r="AT224" i="11"/>
  <c r="AQ42" i="11"/>
  <c r="AR224" i="11"/>
  <c r="AX224" i="11"/>
  <c r="AW42" i="11"/>
  <c r="M42" i="11"/>
  <c r="N224" i="11"/>
  <c r="J535" i="7" l="1"/>
  <c r="J536" i="7" s="1"/>
  <c r="H3" i="7" s="1"/>
  <c r="L90" i="19"/>
  <c r="AZ42" i="11"/>
  <c r="Y11" i="14" s="1"/>
  <c r="AY527" i="11"/>
  <c r="BF42" i="11"/>
  <c r="AB11" i="14" s="1"/>
  <c r="BE527" i="11"/>
  <c r="AH42" i="11"/>
  <c r="P11" i="14" s="1"/>
  <c r="AG527" i="11"/>
  <c r="N42" i="11"/>
  <c r="F11" i="14" s="1"/>
  <c r="M527" i="11"/>
  <c r="AN42" i="11"/>
  <c r="S11" i="14" s="1"/>
  <c r="AM527" i="11"/>
  <c r="AX42" i="11"/>
  <c r="X11" i="14" s="1"/>
  <c r="AW527" i="11"/>
  <c r="AF42" i="11"/>
  <c r="O11" i="14" s="1"/>
  <c r="AE527" i="11"/>
  <c r="AP42" i="11"/>
  <c r="T11" i="14" s="1"/>
  <c r="AO527" i="11"/>
  <c r="BN42" i="11"/>
  <c r="AF11" i="14" s="1"/>
  <c r="BM527" i="11"/>
  <c r="P42" i="11"/>
  <c r="G11" i="14" s="1"/>
  <c r="O527" i="11"/>
  <c r="H16" i="21"/>
  <c r="T42" i="11"/>
  <c r="I11" i="14" s="1"/>
  <c r="S527" i="11"/>
  <c r="BB42" i="11"/>
  <c r="Z11" i="14" s="1"/>
  <c r="BA527" i="11"/>
  <c r="R42" i="11"/>
  <c r="H11" i="14" s="1"/>
  <c r="Q527" i="11"/>
  <c r="BJ42" i="11"/>
  <c r="AD11" i="14" s="1"/>
  <c r="BI527" i="11"/>
  <c r="AJ42" i="11"/>
  <c r="Q11" i="14" s="1"/>
  <c r="AI527" i="11"/>
  <c r="X42" i="11"/>
  <c r="K11" i="14" s="1"/>
  <c r="W527" i="11"/>
  <c r="AR42" i="11"/>
  <c r="U11" i="14" s="1"/>
  <c r="AQ527" i="11"/>
  <c r="AV42" i="11"/>
  <c r="W11" i="14" s="1"/>
  <c r="AU527" i="11"/>
  <c r="AC528" i="11"/>
  <c r="AE528" i="11" s="1"/>
  <c r="Z42" i="11"/>
  <c r="L11" i="14" s="1"/>
  <c r="Y527" i="11"/>
  <c r="BH42" i="11"/>
  <c r="AC11" i="14" s="1"/>
  <c r="BG527" i="11"/>
  <c r="AT42" i="11"/>
  <c r="V11" i="14" s="1"/>
  <c r="AS527" i="11"/>
  <c r="BK528" i="11"/>
  <c r="AL42" i="11"/>
  <c r="R11" i="14" s="1"/>
  <c r="AK527" i="11"/>
  <c r="BO528" i="11"/>
  <c r="AD42" i="11"/>
  <c r="N11" i="14" s="1"/>
  <c r="D527" i="11"/>
  <c r="BD527" i="11" s="1"/>
  <c r="BL42" i="11"/>
  <c r="AE11" i="14" s="1"/>
  <c r="L42" i="11"/>
  <c r="E11" i="14" s="1"/>
  <c r="BP42" i="11"/>
  <c r="AG11" i="14" s="1"/>
  <c r="J42" i="11"/>
  <c r="D11" i="14" s="1"/>
  <c r="V42" i="11"/>
  <c r="J11" i="14" s="1"/>
  <c r="AB42" i="11"/>
  <c r="M11" i="14" s="1"/>
  <c r="BS42" i="11"/>
  <c r="BD42" i="11"/>
  <c r="AA11" i="14" s="1"/>
  <c r="H90" i="19"/>
  <c r="K101" i="19"/>
  <c r="F16" i="21"/>
  <c r="E16" i="21"/>
  <c r="G42" i="11"/>
  <c r="BR224" i="11"/>
  <c r="H224" i="11"/>
  <c r="BQ224" i="11" s="1"/>
  <c r="BH10" i="11"/>
  <c r="AC10" i="14" s="1"/>
  <c r="AZ10" i="11"/>
  <c r="Y10" i="14" s="1"/>
  <c r="Z10" i="11"/>
  <c r="L10" i="14" s="1"/>
  <c r="BB10" i="11"/>
  <c r="Z10" i="14" s="1"/>
  <c r="V10" i="11"/>
  <c r="J10" i="14" s="1"/>
  <c r="BN10" i="11"/>
  <c r="BD10" i="11"/>
  <c r="AA10" i="14" s="1"/>
  <c r="X10" i="11"/>
  <c r="K10" i="14" s="1"/>
  <c r="AV10" i="11"/>
  <c r="W10" i="14" s="1"/>
  <c r="BL10" i="11"/>
  <c r="AE10" i="14" s="1"/>
  <c r="AJ10" i="11"/>
  <c r="Q10" i="14" s="1"/>
  <c r="AR10" i="11"/>
  <c r="U10" i="14" s="1"/>
  <c r="BP10" i="11"/>
  <c r="AG10" i="14" s="1"/>
  <c r="N10" i="11"/>
  <c r="L10" i="11"/>
  <c r="E10" i="14" s="1"/>
  <c r="AF10" i="11"/>
  <c r="O10" i="14" s="1"/>
  <c r="T10" i="11"/>
  <c r="I10" i="14" s="1"/>
  <c r="AN10" i="11"/>
  <c r="S10" i="14" s="1"/>
  <c r="P10" i="11"/>
  <c r="G10" i="14" s="1"/>
  <c r="AX10" i="11"/>
  <c r="X10" i="14" s="1"/>
  <c r="AT10" i="11"/>
  <c r="V10" i="14" s="1"/>
  <c r="H10" i="11"/>
  <c r="C10" i="14" s="1"/>
  <c r="AP10" i="11"/>
  <c r="T10" i="14" s="1"/>
  <c r="BJ10" i="11"/>
  <c r="AD10" i="14" s="1"/>
  <c r="AH10" i="11"/>
  <c r="P10" i="14" s="1"/>
  <c r="AL10" i="11"/>
  <c r="R10" i="14" s="1"/>
  <c r="R10" i="11"/>
  <c r="H10" i="14" s="1"/>
  <c r="BF10" i="11"/>
  <c r="AB10" i="14" s="1"/>
  <c r="AB10" i="11"/>
  <c r="M10" i="14" s="1"/>
  <c r="J10" i="11"/>
  <c r="D10" i="14" s="1"/>
  <c r="AD10" i="11"/>
  <c r="N10" i="14" s="1"/>
  <c r="BL527" i="11" l="1"/>
  <c r="AG528" i="11"/>
  <c r="AX527" i="11"/>
  <c r="AT527" i="11"/>
  <c r="V19" i="14" s="1"/>
  <c r="X527" i="11"/>
  <c r="K19" i="14" s="1"/>
  <c r="AN527" i="11"/>
  <c r="BH527" i="11"/>
  <c r="AC19" i="14" s="1"/>
  <c r="AC20" i="14" s="1"/>
  <c r="BG528" i="11"/>
  <c r="AJ527" i="11"/>
  <c r="Q19" i="14" s="1"/>
  <c r="P527" i="11"/>
  <c r="G19" i="14" s="1"/>
  <c r="BP527" i="11"/>
  <c r="AG19" i="14" s="1"/>
  <c r="AG20" i="14" s="1"/>
  <c r="N527" i="11"/>
  <c r="F19" i="14" s="1"/>
  <c r="E314" i="11"/>
  <c r="L527" i="11"/>
  <c r="Z527" i="11"/>
  <c r="L19" i="14" s="1"/>
  <c r="BJ527" i="11"/>
  <c r="BI528" i="11"/>
  <c r="BN527" i="11"/>
  <c r="BM528" i="11"/>
  <c r="AB527" i="11"/>
  <c r="M19" i="14" s="1"/>
  <c r="AH527" i="11"/>
  <c r="P19" i="14" s="1"/>
  <c r="V527" i="11"/>
  <c r="J19" i="14" s="1"/>
  <c r="AI528" i="11"/>
  <c r="AK528" i="11" s="1"/>
  <c r="AM528" i="11" s="1"/>
  <c r="AO528" i="11" s="1"/>
  <c r="AQ528" i="11" s="1"/>
  <c r="AS528" i="11" s="1"/>
  <c r="AU528" i="11" s="1"/>
  <c r="AW528" i="11" s="1"/>
  <c r="AY528" i="11" s="1"/>
  <c r="BA528" i="11" s="1"/>
  <c r="BC528" i="11" s="1"/>
  <c r="R527" i="11"/>
  <c r="H19" i="14" s="1"/>
  <c r="AP527" i="11"/>
  <c r="T19" i="14" s="1"/>
  <c r="BR42" i="11"/>
  <c r="G527" i="11"/>
  <c r="G528" i="11" s="1"/>
  <c r="I528" i="11" s="1"/>
  <c r="K528" i="11" s="1"/>
  <c r="M528" i="11" s="1"/>
  <c r="O528" i="11" s="1"/>
  <c r="Q528" i="11" s="1"/>
  <c r="S528" i="11" s="1"/>
  <c r="U528" i="11" s="1"/>
  <c r="W528" i="11" s="1"/>
  <c r="Y528" i="11" s="1"/>
  <c r="AA528" i="11" s="1"/>
  <c r="J527" i="11"/>
  <c r="D19" i="14" s="1"/>
  <c r="AD527" i="11"/>
  <c r="BF527" i="11"/>
  <c r="BE528" i="11"/>
  <c r="AL527" i="11"/>
  <c r="AV527" i="11"/>
  <c r="W19" i="14" s="1"/>
  <c r="BB527" i="11"/>
  <c r="Z19" i="14" s="1"/>
  <c r="AF527" i="11"/>
  <c r="O19" i="14" s="1"/>
  <c r="AZ527" i="11"/>
  <c r="Y19" i="14" s="1"/>
  <c r="AR527" i="11"/>
  <c r="U19" i="14" s="1"/>
  <c r="T527" i="11"/>
  <c r="I19" i="14" s="1"/>
  <c r="E10" i="11"/>
  <c r="E42" i="11"/>
  <c r="E284" i="11"/>
  <c r="K102" i="19"/>
  <c r="K103" i="19"/>
  <c r="F10" i="14"/>
  <c r="BQ10" i="11"/>
  <c r="H42" i="11"/>
  <c r="AF10" i="14"/>
  <c r="E224" i="11"/>
  <c r="E236" i="11"/>
  <c r="E108" i="11"/>
  <c r="E409" i="11"/>
  <c r="E297" i="11"/>
  <c r="E322" i="11"/>
  <c r="E473" i="11"/>
  <c r="E318" i="11"/>
  <c r="E107" i="11"/>
  <c r="E120" i="11"/>
  <c r="E463" i="11"/>
  <c r="E93" i="11"/>
  <c r="E377" i="11"/>
  <c r="E36" i="11"/>
  <c r="E495" i="11"/>
  <c r="E363" i="11"/>
  <c r="E288" i="11"/>
  <c r="E187" i="11"/>
  <c r="E99" i="11"/>
  <c r="E227" i="11"/>
  <c r="E260" i="11"/>
  <c r="E121" i="11"/>
  <c r="E83" i="11"/>
  <c r="E145" i="11"/>
  <c r="E147" i="11"/>
  <c r="E368" i="11"/>
  <c r="E56" i="11"/>
  <c r="E34" i="11"/>
  <c r="E364" i="11"/>
  <c r="E467" i="11"/>
  <c r="E390" i="11"/>
  <c r="E339" i="11"/>
  <c r="E189" i="11"/>
  <c r="E340" i="11"/>
  <c r="E479" i="11"/>
  <c r="E418" i="11"/>
  <c r="E113" i="11"/>
  <c r="E413" i="11"/>
  <c r="E173" i="11"/>
  <c r="E91" i="11"/>
  <c r="E451" i="11"/>
  <c r="E389" i="11"/>
  <c r="E420" i="11"/>
  <c r="E486" i="11"/>
  <c r="E214" i="11"/>
  <c r="E445" i="11"/>
  <c r="E493" i="11"/>
  <c r="E376" i="11"/>
  <c r="E367" i="11"/>
  <c r="E116" i="11"/>
  <c r="E104" i="11"/>
  <c r="E291" i="11"/>
  <c r="E274" i="11"/>
  <c r="E198" i="11"/>
  <c r="E501" i="11"/>
  <c r="E231" i="11"/>
  <c r="E295" i="11"/>
  <c r="E217" i="11"/>
  <c r="E405" i="11"/>
  <c r="E230" i="11"/>
  <c r="E455" i="11"/>
  <c r="E130" i="11"/>
  <c r="E26" i="11"/>
  <c r="E421" i="11"/>
  <c r="E502" i="11"/>
  <c r="E344" i="11"/>
  <c r="E482" i="11"/>
  <c r="E336" i="11"/>
  <c r="E155" i="11"/>
  <c r="E158" i="11"/>
  <c r="E75" i="11"/>
  <c r="E369" i="11"/>
  <c r="E133" i="11"/>
  <c r="E139" i="11"/>
  <c r="E210" i="11"/>
  <c r="E444" i="11"/>
  <c r="E101" i="11"/>
  <c r="E255" i="11"/>
  <c r="E157" i="11"/>
  <c r="E243" i="11"/>
  <c r="E13" i="11"/>
  <c r="E55" i="11"/>
  <c r="E171" i="11"/>
  <c r="E443" i="11"/>
  <c r="E494" i="11"/>
  <c r="E140" i="11"/>
  <c r="E476" i="11"/>
  <c r="E512" i="11"/>
  <c r="E268" i="11"/>
  <c r="E373" i="11"/>
  <c r="E188" i="11"/>
  <c r="E410" i="11"/>
  <c r="E64" i="11"/>
  <c r="E423" i="11"/>
  <c r="E470" i="11"/>
  <c r="E114" i="11"/>
  <c r="E419" i="11"/>
  <c r="E76" i="11"/>
  <c r="E361" i="11"/>
  <c r="E422" i="11"/>
  <c r="E22" i="11"/>
  <c r="E382" i="11"/>
  <c r="E290" i="11"/>
  <c r="E223" i="11"/>
  <c r="E399" i="11"/>
  <c r="E20" i="11"/>
  <c r="E471" i="11"/>
  <c r="E278" i="11"/>
  <c r="E388" i="11"/>
  <c r="E71" i="11"/>
  <c r="E510" i="11"/>
  <c r="E296" i="11"/>
  <c r="E81" i="11"/>
  <c r="E447" i="11"/>
  <c r="E216" i="11"/>
  <c r="E44" i="11"/>
  <c r="E350" i="11"/>
  <c r="E242" i="11"/>
  <c r="E170" i="11"/>
  <c r="E15" i="11"/>
  <c r="E82" i="11"/>
  <c r="E434" i="11"/>
  <c r="E222" i="11"/>
  <c r="E73" i="11"/>
  <c r="E507" i="11"/>
  <c r="E319" i="11"/>
  <c r="E105" i="11"/>
  <c r="E270" i="11"/>
  <c r="E40" i="11"/>
  <c r="E161" i="11"/>
  <c r="E404" i="11"/>
  <c r="E309" i="11"/>
  <c r="E181" i="11"/>
  <c r="E315" i="11"/>
  <c r="E88" i="11"/>
  <c r="E370" i="11"/>
  <c r="E490" i="11"/>
  <c r="E347" i="11"/>
  <c r="E286" i="11"/>
  <c r="E328" i="11"/>
  <c r="E485" i="11"/>
  <c r="E449" i="11"/>
  <c r="E252" i="11"/>
  <c r="E469" i="11"/>
  <c r="E300" i="11"/>
  <c r="E468" i="11"/>
  <c r="E478" i="11"/>
  <c r="E317" i="11"/>
  <c r="E292" i="11"/>
  <c r="AB19" i="14"/>
  <c r="AB20" i="14" s="1"/>
  <c r="E185" i="11"/>
  <c r="E194" i="11"/>
  <c r="E169" i="11"/>
  <c r="E176" i="11"/>
  <c r="E177" i="11"/>
  <c r="E221" i="11"/>
  <c r="E206" i="11"/>
  <c r="E400" i="11"/>
  <c r="E117" i="11"/>
  <c r="E459" i="11"/>
  <c r="E144" i="11"/>
  <c r="E305" i="11"/>
  <c r="E375" i="11"/>
  <c r="E141" i="11"/>
  <c r="E330" i="11"/>
  <c r="E403" i="11"/>
  <c r="E201" i="11"/>
  <c r="E355" i="11"/>
  <c r="E323" i="11"/>
  <c r="E394" i="11"/>
  <c r="E497" i="11"/>
  <c r="E462" i="11"/>
  <c r="E72" i="11"/>
  <c r="E127" i="11"/>
  <c r="E204" i="11"/>
  <c r="E440" i="11"/>
  <c r="E70" i="11"/>
  <c r="E499" i="11"/>
  <c r="E94" i="11"/>
  <c r="E241" i="11"/>
  <c r="E520" i="11"/>
  <c r="E251" i="11"/>
  <c r="E258" i="11"/>
  <c r="E442" i="11"/>
  <c r="E374" i="11"/>
  <c r="E165" i="11"/>
  <c r="E58" i="11"/>
  <c r="E86" i="11"/>
  <c r="E163" i="11"/>
  <c r="E396" i="11"/>
  <c r="E119" i="11"/>
  <c r="E85" i="11"/>
  <c r="E102" i="11"/>
  <c r="E84" i="11"/>
  <c r="E365" i="11"/>
  <c r="E253" i="11"/>
  <c r="E191" i="11"/>
  <c r="E324" i="11"/>
  <c r="E348" i="11"/>
  <c r="E100" i="11"/>
  <c r="E219" i="11"/>
  <c r="E474" i="11"/>
  <c r="E496" i="11"/>
  <c r="E269" i="11"/>
  <c r="E337" i="11"/>
  <c r="E234" i="11"/>
  <c r="E312" i="11"/>
  <c r="E492" i="11"/>
  <c r="E202" i="11"/>
  <c r="E408" i="11"/>
  <c r="E239" i="11"/>
  <c r="E199" i="11"/>
  <c r="E134" i="11"/>
  <c r="E358" i="11"/>
  <c r="E397" i="11"/>
  <c r="E372" i="11"/>
  <c r="E321" i="11"/>
  <c r="E509" i="11"/>
  <c r="E112" i="11"/>
  <c r="E162" i="11"/>
  <c r="E464" i="11"/>
  <c r="E62" i="11"/>
  <c r="E235" i="11"/>
  <c r="E276" i="11"/>
  <c r="E28" i="11"/>
  <c r="E186" i="11"/>
  <c r="E398" i="11"/>
  <c r="E391" i="11"/>
  <c r="E38" i="11"/>
  <c r="E183" i="11"/>
  <c r="E385" i="11"/>
  <c r="E125" i="11"/>
  <c r="E428" i="11"/>
  <c r="E249" i="11"/>
  <c r="E164" i="11"/>
  <c r="E135" i="11"/>
  <c r="E341" i="11"/>
  <c r="E205" i="11"/>
  <c r="E132" i="11"/>
  <c r="E37" i="11"/>
  <c r="E483" i="11"/>
  <c r="E304" i="11"/>
  <c r="E342" i="11"/>
  <c r="E152" i="11"/>
  <c r="E357" i="11"/>
  <c r="E329" i="11"/>
  <c r="E14" i="11"/>
  <c r="E61" i="11"/>
  <c r="E233" i="11"/>
  <c r="E261" i="11"/>
  <c r="E345" i="11"/>
  <c r="E351" i="11"/>
  <c r="E49" i="11"/>
  <c r="E518" i="11"/>
  <c r="E78" i="11"/>
  <c r="E69" i="11"/>
  <c r="E411" i="11"/>
  <c r="E282" i="11"/>
  <c r="E456" i="11"/>
  <c r="E325" i="11"/>
  <c r="E289" i="11"/>
  <c r="E333" i="11"/>
  <c r="E332" i="11"/>
  <c r="E250" i="11"/>
  <c r="E197" i="11"/>
  <c r="E338" i="11"/>
  <c r="E302" i="11"/>
  <c r="E362" i="11"/>
  <c r="E60" i="11"/>
  <c r="E472" i="11"/>
  <c r="E180" i="11"/>
  <c r="E311" i="11"/>
  <c r="E29" i="11"/>
  <c r="E402" i="11"/>
  <c r="E89" i="11"/>
  <c r="E448" i="11"/>
  <c r="E294" i="11"/>
  <c r="E35" i="11"/>
  <c r="E435" i="11"/>
  <c r="E352" i="11"/>
  <c r="E23" i="11"/>
  <c r="E17" i="11"/>
  <c r="E184" i="11"/>
  <c r="E225" i="11"/>
  <c r="E395" i="11"/>
  <c r="E316" i="11"/>
  <c r="E283" i="11"/>
  <c r="D540" i="11"/>
  <c r="E491" i="11"/>
  <c r="E266" i="11"/>
  <c r="E195" i="11"/>
  <c r="E248" i="11"/>
  <c r="E27" i="11"/>
  <c r="E343" i="11"/>
  <c r="E156" i="11"/>
  <c r="E182" i="11"/>
  <c r="E244" i="11"/>
  <c r="E450" i="11"/>
  <c r="E366" i="11"/>
  <c r="E371" i="11"/>
  <c r="E16" i="11"/>
  <c r="E320" i="11"/>
  <c r="E103" i="11"/>
  <c r="E111" i="11"/>
  <c r="E488" i="11"/>
  <c r="E433" i="11"/>
  <c r="AD19" i="14"/>
  <c r="AD20" i="14" s="1"/>
  <c r="R19" i="14"/>
  <c r="N19" i="14"/>
  <c r="AF19" i="14"/>
  <c r="AF20" i="14" s="1"/>
  <c r="E437" i="11"/>
  <c r="E326" i="11"/>
  <c r="E98" i="11"/>
  <c r="E477" i="11"/>
  <c r="E166" i="11"/>
  <c r="E264" i="11"/>
  <c r="E412" i="11"/>
  <c r="E207" i="11"/>
  <c r="E129" i="11"/>
  <c r="E346" i="11"/>
  <c r="E79" i="11"/>
  <c r="E137" i="11"/>
  <c r="E257" i="11"/>
  <c r="E430" i="11"/>
  <c r="E259" i="11"/>
  <c r="E148" i="11"/>
  <c r="E66" i="11"/>
  <c r="E416" i="11"/>
  <c r="E149" i="11"/>
  <c r="E228" i="11"/>
  <c r="E179" i="11"/>
  <c r="E92" i="11"/>
  <c r="E18" i="11"/>
  <c r="E109" i="11"/>
  <c r="E392" i="11"/>
  <c r="E281" i="11"/>
  <c r="E208" i="11"/>
  <c r="E172" i="11"/>
  <c r="E275" i="11"/>
  <c r="E124" i="11"/>
  <c r="E232" i="11"/>
  <c r="E306" i="11"/>
  <c r="E489" i="11"/>
  <c r="E142" i="11"/>
  <c r="E431" i="11"/>
  <c r="E110" i="11"/>
  <c r="E131" i="11"/>
  <c r="E90" i="11"/>
  <c r="E516" i="11"/>
  <c r="E393" i="11"/>
  <c r="E238" i="11"/>
  <c r="E63" i="11"/>
  <c r="E334" i="11"/>
  <c r="E504" i="11"/>
  <c r="E212" i="11"/>
  <c r="E146" i="11"/>
  <c r="E460" i="11"/>
  <c r="E143" i="11"/>
  <c r="E51" i="11"/>
  <c r="E97" i="11"/>
  <c r="E65" i="11"/>
  <c r="E513" i="11"/>
  <c r="E57" i="11"/>
  <c r="E519" i="11"/>
  <c r="E118" i="11"/>
  <c r="E200" i="11"/>
  <c r="E240" i="11"/>
  <c r="E59" i="11"/>
  <c r="E168" i="11"/>
  <c r="E359" i="11"/>
  <c r="E327" i="11"/>
  <c r="E138" i="11"/>
  <c r="E436" i="11"/>
  <c r="E30" i="11"/>
  <c r="E151" i="11"/>
  <c r="E498" i="11"/>
  <c r="E335" i="11"/>
  <c r="E106" i="11"/>
  <c r="E265" i="11"/>
  <c r="E475" i="11"/>
  <c r="E484" i="11"/>
  <c r="E424" i="11"/>
  <c r="E115" i="11"/>
  <c r="E220" i="11"/>
  <c r="E123" i="11"/>
  <c r="E407" i="11"/>
  <c r="E401" i="11"/>
  <c r="E50" i="11"/>
  <c r="E25" i="11"/>
  <c r="E96" i="11"/>
  <c r="E52" i="11"/>
  <c r="E508" i="11"/>
  <c r="E33" i="11"/>
  <c r="E213" i="11"/>
  <c r="E331" i="11"/>
  <c r="E429" i="11"/>
  <c r="E272" i="11"/>
  <c r="E218" i="11"/>
  <c r="E153" i="11"/>
  <c r="E360" i="11"/>
  <c r="E426" i="11"/>
  <c r="E481" i="11"/>
  <c r="E262" i="11"/>
  <c r="E21" i="11"/>
  <c r="E154" i="11"/>
  <c r="E247" i="11"/>
  <c r="E356" i="11"/>
  <c r="E466" i="11"/>
  <c r="E39" i="11"/>
  <c r="E196" i="11"/>
  <c r="E263" i="11"/>
  <c r="E454" i="11"/>
  <c r="E246" i="11"/>
  <c r="AA19" i="14"/>
  <c r="AE19" i="14"/>
  <c r="AE20" i="14" s="1"/>
  <c r="E203" i="11"/>
  <c r="E175" i="11"/>
  <c r="E383" i="11"/>
  <c r="E122" i="11"/>
  <c r="E190" i="11"/>
  <c r="E74" i="11"/>
  <c r="E515" i="11"/>
  <c r="E126" i="11"/>
  <c r="E178" i="11"/>
  <c r="E414" i="11"/>
  <c r="E387" i="11"/>
  <c r="E349" i="11"/>
  <c r="E506" i="11"/>
  <c r="E167" i="11"/>
  <c r="E53" i="11"/>
  <c r="E378" i="11"/>
  <c r="E353" i="11"/>
  <c r="E9" i="11"/>
  <c r="E67" i="11"/>
  <c r="E226" i="11"/>
  <c r="E452" i="11"/>
  <c r="E293" i="11"/>
  <c r="E439" i="11"/>
  <c r="E24" i="11"/>
  <c r="E254" i="11"/>
  <c r="E514" i="11"/>
  <c r="E521" i="11"/>
  <c r="E77" i="11"/>
  <c r="E43" i="11"/>
  <c r="E87" i="11"/>
  <c r="E174" i="11"/>
  <c r="E277" i="11"/>
  <c r="E313" i="11"/>
  <c r="X19" i="14"/>
  <c r="S19" i="14"/>
  <c r="E271" i="11"/>
  <c r="E303" i="11"/>
  <c r="E273" i="11"/>
  <c r="E245" i="11"/>
  <c r="E354" i="11"/>
  <c r="E503" i="11"/>
  <c r="E458" i="11"/>
  <c r="E285" i="11"/>
  <c r="E159" i="11"/>
  <c r="E68" i="11"/>
  <c r="E480" i="11"/>
  <c r="E12" i="11"/>
  <c r="E19" i="11"/>
  <c r="E209" i="11"/>
  <c r="E229" i="11"/>
  <c r="E517" i="11"/>
  <c r="E192" i="11"/>
  <c r="E453" i="11"/>
  <c r="E386" i="11"/>
  <c r="E381" i="11"/>
  <c r="E279" i="11"/>
  <c r="E32" i="11"/>
  <c r="E417" i="11"/>
  <c r="E457" i="11"/>
  <c r="E150" i="11"/>
  <c r="E427" i="11"/>
  <c r="E465" i="11"/>
  <c r="E45" i="11"/>
  <c r="E379" i="11"/>
  <c r="E384" i="11"/>
  <c r="E193" i="11"/>
  <c r="E160" i="11"/>
  <c r="E505" i="11"/>
  <c r="E237" i="11"/>
  <c r="E95" i="11"/>
  <c r="E487" i="11"/>
  <c r="E511" i="11"/>
  <c r="E46" i="11"/>
  <c r="E438" i="11"/>
  <c r="E425" i="11"/>
  <c r="E406" i="11"/>
  <c r="E432" i="11"/>
  <c r="E415" i="11"/>
  <c r="E31" i="11"/>
  <c r="E461" i="11"/>
  <c r="E11" i="11"/>
  <c r="E54" i="11"/>
  <c r="E380" i="11"/>
  <c r="E136" i="11"/>
  <c r="E128" i="11"/>
  <c r="E47" i="11"/>
  <c r="E211" i="11"/>
  <c r="E215" i="11"/>
  <c r="E80" i="11"/>
  <c r="E310" i="11"/>
  <c r="E441" i="11"/>
  <c r="E301" i="11"/>
  <c r="E48" i="11"/>
  <c r="E41" i="11"/>
  <c r="E500" i="11"/>
  <c r="E256" i="11"/>
  <c r="I5" i="7" l="1"/>
  <c r="I4" i="7"/>
  <c r="H527" i="11"/>
  <c r="C19" i="14" s="1"/>
  <c r="C20" i="14" s="1"/>
  <c r="D20" i="14" s="1"/>
  <c r="E19" i="14"/>
  <c r="E522" i="11"/>
  <c r="BQ42" i="11"/>
  <c r="C11" i="14"/>
  <c r="D348" i="7"/>
  <c r="C342" i="11" s="1"/>
  <c r="C349" i="7"/>
  <c r="D349" i="7"/>
  <c r="C343" i="11" s="1"/>
  <c r="C348" i="7"/>
  <c r="C329" i="7"/>
  <c r="C326" i="7"/>
  <c r="D329" i="7"/>
  <c r="C323" i="11" s="1"/>
  <c r="D328" i="7"/>
  <c r="C322" i="11"/>
  <c r="C328" i="7"/>
  <c r="C327" i="7"/>
  <c r="C318" i="7"/>
  <c r="C320" i="7"/>
  <c r="C319" i="7"/>
  <c r="D318" i="7"/>
  <c r="C312" i="11" s="1"/>
  <c r="D320" i="7"/>
  <c r="D319" i="7"/>
  <c r="C313" i="11" s="1"/>
  <c r="C358" i="7"/>
  <c r="C357" i="7"/>
  <c r="C356" i="7"/>
  <c r="D357" i="7"/>
  <c r="C351" i="11"/>
  <c r="D358" i="7"/>
  <c r="C352" i="11"/>
  <c r="C377" i="7"/>
  <c r="D378" i="7"/>
  <c r="C378" i="7"/>
  <c r="D377" i="7"/>
  <c r="C371" i="11"/>
  <c r="C372" i="11"/>
  <c r="C387" i="7"/>
  <c r="D389" i="7"/>
  <c r="C388" i="7"/>
  <c r="C385" i="7"/>
  <c r="C386" i="7"/>
  <c r="C383" i="11"/>
  <c r="C389" i="7"/>
  <c r="C396" i="7"/>
  <c r="C397" i="7"/>
  <c r="C395" i="7"/>
  <c r="C409" i="7"/>
  <c r="C406" i="7"/>
  <c r="C407" i="7"/>
  <c r="C404" i="7"/>
  <c r="C408" i="7"/>
  <c r="C405" i="7"/>
  <c r="D415" i="7"/>
  <c r="D417" i="7"/>
  <c r="C411" i="11"/>
  <c r="C409" i="11"/>
  <c r="C417" i="7"/>
  <c r="D416" i="7"/>
  <c r="C410" i="11" s="1"/>
  <c r="C416" i="7"/>
  <c r="C415" i="7"/>
  <c r="D428" i="7"/>
  <c r="C422" i="11"/>
  <c r="C428" i="7"/>
  <c r="C438" i="7"/>
  <c r="C439" i="7"/>
  <c r="C437" i="7"/>
  <c r="C446" i="7"/>
  <c r="B446" i="7"/>
  <c r="D445" i="7"/>
  <c r="C439" i="11"/>
  <c r="D446" i="7"/>
  <c r="C440" i="11"/>
  <c r="C445" i="7"/>
  <c r="B445" i="7"/>
  <c r="B464" i="7"/>
  <c r="C464" i="7"/>
  <c r="C476" i="7"/>
  <c r="D476" i="7"/>
  <c r="C470" i="11" s="1"/>
  <c r="B475" i="7"/>
  <c r="C474" i="7"/>
  <c r="B477" i="7"/>
  <c r="C477" i="7"/>
  <c r="B476" i="7"/>
  <c r="C475" i="7"/>
  <c r="B474" i="7"/>
  <c r="D477" i="7"/>
  <c r="C471" i="11" s="1"/>
  <c r="D199" i="7"/>
  <c r="C193" i="11"/>
  <c r="D200" i="7"/>
  <c r="C194" i="11" s="1"/>
  <c r="C199" i="7"/>
  <c r="C200" i="7"/>
  <c r="C209" i="7"/>
  <c r="D209" i="7"/>
  <c r="C207" i="7"/>
  <c r="C208" i="7"/>
  <c r="C226" i="7"/>
  <c r="C228" i="7"/>
  <c r="C227" i="7"/>
  <c r="D227" i="7"/>
  <c r="C221" i="11" s="1"/>
  <c r="D226" i="7"/>
  <c r="C220" i="11" s="1"/>
  <c r="D228" i="7"/>
  <c r="C222" i="11" s="1"/>
  <c r="C282" i="7"/>
  <c r="D283" i="7"/>
  <c r="C277" i="11" s="1"/>
  <c r="D282" i="7"/>
  <c r="C276" i="11" s="1"/>
  <c r="D284" i="7"/>
  <c r="C278" i="11" s="1"/>
  <c r="C284" i="7"/>
  <c r="C283" i="7"/>
  <c r="B502" i="7"/>
  <c r="B501" i="7"/>
  <c r="B494" i="7"/>
  <c r="B498" i="7"/>
  <c r="B496" i="7"/>
  <c r="B495" i="7"/>
  <c r="B500" i="7"/>
  <c r="B499" i="7"/>
  <c r="B497" i="7"/>
  <c r="B510" i="7"/>
  <c r="B511" i="7"/>
  <c r="D291" i="7"/>
  <c r="C286" i="11" s="1"/>
  <c r="D290" i="7"/>
  <c r="C299" i="7"/>
  <c r="D300" i="7"/>
  <c r="C294" i="11" s="1"/>
  <c r="C300" i="7"/>
  <c r="C298" i="7"/>
  <c r="D267" i="7"/>
  <c r="C261" i="11" s="1"/>
  <c r="C268" i="7"/>
  <c r="D270" i="7"/>
  <c r="C264" i="11" s="1"/>
  <c r="D269" i="7"/>
  <c r="C263" i="11" s="1"/>
  <c r="D268" i="7"/>
  <c r="C262" i="11" s="1"/>
  <c r="C270" i="7"/>
  <c r="C269" i="7"/>
  <c r="D61" i="7"/>
  <c r="C55" i="11" s="1"/>
  <c r="C61" i="7"/>
  <c r="D495" i="7"/>
  <c r="C489" i="11" s="1"/>
  <c r="D494" i="7"/>
  <c r="C488" i="11"/>
  <c r="D496" i="7"/>
  <c r="C490" i="11" s="1"/>
  <c r="D498" i="7"/>
  <c r="C492" i="11" s="1"/>
  <c r="D500" i="7"/>
  <c r="C494" i="11"/>
  <c r="D499" i="7"/>
  <c r="C493" i="11" s="1"/>
  <c r="D497" i="7"/>
  <c r="C491" i="11" s="1"/>
  <c r="C510" i="7"/>
  <c r="D511" i="7"/>
  <c r="C505" i="11"/>
  <c r="D510" i="7"/>
  <c r="C504" i="11"/>
  <c r="C511" i="7"/>
  <c r="C495" i="7"/>
  <c r="C494" i="7"/>
  <c r="C497" i="7"/>
  <c r="C496" i="7"/>
  <c r="C500" i="7"/>
  <c r="C499" i="7"/>
  <c r="C498" i="7"/>
  <c r="D154" i="7"/>
  <c r="C148" i="11"/>
  <c r="C154" i="7"/>
  <c r="C315" i="11" l="1"/>
  <c r="C314" i="11"/>
  <c r="C285" i="11"/>
  <c r="C284" i="11"/>
  <c r="C38" i="21"/>
  <c r="H38" i="21" s="1"/>
  <c r="C50" i="21"/>
  <c r="H50" i="21" s="1"/>
  <c r="H528" i="11"/>
  <c r="J528" i="11" s="1"/>
  <c r="L528" i="11" s="1"/>
  <c r="N528" i="11" s="1"/>
  <c r="P528" i="11" s="1"/>
  <c r="R528" i="11" s="1"/>
  <c r="T528" i="11" s="1"/>
  <c r="V528" i="11" s="1"/>
  <c r="X528" i="11" s="1"/>
  <c r="Z528" i="11" s="1"/>
  <c r="AB528" i="11" s="1"/>
  <c r="AD528" i="11" s="1"/>
  <c r="AF528" i="11" s="1"/>
  <c r="AH528" i="11" s="1"/>
  <c r="AJ528" i="11" s="1"/>
  <c r="AL528" i="11" s="1"/>
  <c r="AN528" i="11" s="1"/>
  <c r="AP528" i="11" s="1"/>
  <c r="AR528" i="11" s="1"/>
  <c r="AT528" i="11" s="1"/>
  <c r="AV528" i="11" s="1"/>
  <c r="AX528" i="11" s="1"/>
  <c r="AZ528" i="11" s="1"/>
  <c r="BB528" i="11" s="1"/>
  <c r="BD528" i="11" s="1"/>
  <c r="BF528" i="11" s="1"/>
  <c r="BH528" i="11" s="1"/>
  <c r="BJ528" i="11" s="1"/>
  <c r="BL528" i="11" s="1"/>
  <c r="BN528" i="11" s="1"/>
  <c r="BP528" i="11" s="1"/>
  <c r="E20" i="14"/>
  <c r="F20" i="14" s="1"/>
  <c r="G20" i="14" s="1"/>
  <c r="H20" i="14" s="1"/>
  <c r="I20" i="14" s="1"/>
  <c r="J20" i="14" s="1"/>
  <c r="K20" i="14" s="1"/>
  <c r="L20" i="14" s="1"/>
  <c r="M20" i="14" s="1"/>
  <c r="N20" i="14" s="1"/>
  <c r="O20" i="14" s="1"/>
  <c r="P20" i="14" s="1"/>
  <c r="Q20" i="14" s="1"/>
  <c r="R20" i="14" s="1"/>
  <c r="S20" i="14" s="1"/>
  <c r="T20" i="14" s="1"/>
  <c r="U20" i="14" s="1"/>
  <c r="V20" i="14" s="1"/>
  <c r="W20" i="14" s="1"/>
  <c r="X20" i="14" s="1"/>
  <c r="Y20" i="14" s="1"/>
  <c r="Z20" i="14" s="1"/>
  <c r="AA20" i="14" s="1"/>
  <c r="C47" i="21"/>
  <c r="H47" i="21" s="1"/>
  <c r="C41" i="21"/>
  <c r="H41" i="21" s="1"/>
  <c r="C203" i="11"/>
  <c r="C44" i="21"/>
  <c r="F44" i="21" s="1"/>
  <c r="E38" i="21" l="1"/>
  <c r="F38" i="21"/>
  <c r="E50" i="21"/>
  <c r="F50" i="21"/>
  <c r="D106" i="19"/>
  <c r="F106" i="19" s="1"/>
  <c r="C53" i="21"/>
  <c r="D10" i="21" s="1"/>
  <c r="E47" i="21"/>
  <c r="F47" i="21"/>
  <c r="D105" i="19"/>
  <c r="K105" i="19" s="1"/>
  <c r="E44" i="21"/>
  <c r="H44" i="21"/>
  <c r="F41" i="21"/>
  <c r="E41" i="21"/>
  <c r="F105" i="19" l="1"/>
  <c r="D47" i="21"/>
  <c r="D24" i="21"/>
  <c r="D19" i="21"/>
  <c r="F53" i="21"/>
  <c r="D31" i="21"/>
  <c r="D28" i="21"/>
  <c r="D20" i="21"/>
  <c r="D17" i="21"/>
  <c r="E53" i="21"/>
  <c r="D16" i="21"/>
  <c r="D41" i="21"/>
  <c r="D32" i="21"/>
  <c r="D18" i="21"/>
  <c r="D33" i="21"/>
  <c r="D35" i="21"/>
  <c r="D34" i="21"/>
  <c r="D38" i="21"/>
  <c r="D50" i="21"/>
  <c r="D15" i="21"/>
  <c r="D14" i="21"/>
  <c r="D22" i="21"/>
  <c r="D25" i="21"/>
  <c r="D44" i="21"/>
  <c r="D27" i="21"/>
  <c r="D23" i="21"/>
  <c r="D53" i="21"/>
  <c r="D21" i="21"/>
  <c r="D13" i="21"/>
  <c r="D26" i="21"/>
  <c r="D30" i="21"/>
  <c r="D29" i="21"/>
  <c r="K106" i="19"/>
  <c r="K114" i="19"/>
  <c r="C182" i="7"/>
  <c r="C183" i="7"/>
  <c r="C181" i="7"/>
  <c r="C184" i="7"/>
  <c r="C242" i="7"/>
  <c r="B525" i="7"/>
  <c r="B526" i="7"/>
  <c r="G118" i="19" l="1"/>
  <c r="K115" i="19"/>
  <c r="K116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Valdilei Rogerio Amoroso</author>
    <author>tc={A98A53FA-BF18-4A11-B1E9-71F737A83134}</author>
  </authors>
  <commentList>
    <comment ref="E4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De acordo com o padrão definido na análise de custos pela tabela da NBR 12.721.</t>
        </r>
      </text>
    </comment>
    <comment ref="E4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Conforme projeto/ memorial.
- CONVENCIONAL: que possui norma técnica prescritiva e uso consagrado.
- NÃO CONVENCIONAL: que possui norma prescritiva mas não é usual ou não tem seu uso consagrado no país.
- INOVADOR: que não possui norma prescritiva.</t>
        </r>
      </text>
    </comment>
    <comment ref="N52" authorId="1" shapeId="0" xr:uid="{00000000-0006-0000-00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Informar a fração ideal de cada tipologia de UH</t>
      </text>
    </comment>
  </commentList>
</comments>
</file>

<file path=xl/sharedStrings.xml><?xml version="1.0" encoding="utf-8"?>
<sst xmlns="http://schemas.openxmlformats.org/spreadsheetml/2006/main" count="4903" uniqueCount="1167">
  <si>
    <t>RESUMO TÉCNICO DO EMPREENDIMENTO</t>
  </si>
  <si>
    <t>Nome do empreendimento</t>
  </si>
  <si>
    <t>CCA-RTE_ResumoTecnicoEmpreendimento_v12 agosto2026</t>
  </si>
  <si>
    <t>Endereço do empreendimento</t>
  </si>
  <si>
    <t>Complemento</t>
  </si>
  <si>
    <t>Bairro</t>
  </si>
  <si>
    <t>Município</t>
  </si>
  <si>
    <t>UF</t>
  </si>
  <si>
    <t>CEP</t>
  </si>
  <si>
    <t>Agente Promotor</t>
  </si>
  <si>
    <t>CPF/ CNPJ</t>
  </si>
  <si>
    <t>Construtora</t>
  </si>
  <si>
    <t>Responsável Técnico</t>
  </si>
  <si>
    <t>CREA/CAU</t>
  </si>
  <si>
    <t>CPF</t>
  </si>
  <si>
    <t>Incorporador</t>
  </si>
  <si>
    <t>Proprietário do terreno</t>
  </si>
  <si>
    <t>Nome para contato</t>
  </si>
  <si>
    <t>Telefone</t>
  </si>
  <si>
    <t>E-mail</t>
  </si>
  <si>
    <t>TIPO DO EMPREENDIMENTO</t>
  </si>
  <si>
    <t>Casas</t>
  </si>
  <si>
    <t>unidades</t>
  </si>
  <si>
    <t>Edifício garagem</t>
  </si>
  <si>
    <t>Quadra</t>
  </si>
  <si>
    <t>-</t>
  </si>
  <si>
    <t>Apartamentos</t>
  </si>
  <si>
    <t>Salas comerciais</t>
  </si>
  <si>
    <t>Equipamentos lazer</t>
  </si>
  <si>
    <t>Tipos de UH diferentes</t>
  </si>
  <si>
    <t>Lojas</t>
  </si>
  <si>
    <t>Playground</t>
  </si>
  <si>
    <t>Vagas</t>
  </si>
  <si>
    <t>Guarita/ Portaria</t>
  </si>
  <si>
    <t>Pavtos. / blocos</t>
  </si>
  <si>
    <t>Sobresolos</t>
  </si>
  <si>
    <t>Salão de Festas</t>
  </si>
  <si>
    <t>Nº de blocos de aptos.</t>
  </si>
  <si>
    <t>Churrasqueira</t>
  </si>
  <si>
    <t>Descrição do empreendimento (tipologias, blocos, equipamentos de uso comum, lazer e infraestrutura):</t>
  </si>
  <si>
    <t>CARACTERÍSTICAS CONSTRUTIVAS</t>
  </si>
  <si>
    <t>Padrão de acabamento</t>
  </si>
  <si>
    <t>Sistema Construtivo</t>
  </si>
  <si>
    <t>ALVENARIA ESTRUTURAL</t>
  </si>
  <si>
    <t>Processo construtivo</t>
  </si>
  <si>
    <t>Indique</t>
  </si>
  <si>
    <t>ÁREAS DO EMPREENDIMENTO</t>
  </si>
  <si>
    <t>Área total do terreno</t>
  </si>
  <si>
    <t>Área Sistema Viário</t>
  </si>
  <si>
    <t>Área Non Edificandi</t>
  </si>
  <si>
    <t>Área de APP</t>
  </si>
  <si>
    <t xml:space="preserve">Área de praças/ áreas verdes </t>
  </si>
  <si>
    <t>Área de outros Equipamentos</t>
  </si>
  <si>
    <t>Área construída aprovada</t>
  </si>
  <si>
    <t>Área líquida do terreno</t>
  </si>
  <si>
    <t>(do Projeto Legal aprovado)</t>
  </si>
  <si>
    <t>Tipologia</t>
  </si>
  <si>
    <t>Qtidade</t>
  </si>
  <si>
    <t>Descrição</t>
  </si>
  <si>
    <t>Area Privativa Real</t>
  </si>
  <si>
    <t>Area Privativa Equivalente (NBR)</t>
  </si>
  <si>
    <t>Area Construída Real (NBR)</t>
  </si>
  <si>
    <t>Área total equivalente (NBR)</t>
  </si>
  <si>
    <t>Valor de VENDA proposto</t>
  </si>
  <si>
    <t>VGV</t>
  </si>
  <si>
    <t>VGV / M2</t>
  </si>
  <si>
    <t>Fração Ideal da Unidade Habitacional</t>
  </si>
  <si>
    <t>Análise dos custos e valores de avaliação</t>
  </si>
  <si>
    <t>CRONOGRAMA DE EXECUÇÃO DA OBRA</t>
  </si>
  <si>
    <t>% de obra executada:</t>
  </si>
  <si>
    <t>Prazo de obras previsto no cronograma</t>
  </si>
  <si>
    <t>meses</t>
  </si>
  <si>
    <t>Descrição de estágio de obras e benfeitorias executadas</t>
  </si>
  <si>
    <t>CUSTOS E DESPESAS DO EMPREENDIMENTO</t>
  </si>
  <si>
    <t>DATA-BASE</t>
  </si>
  <si>
    <t>TERRENO</t>
  </si>
  <si>
    <t>Valor proposto de terreno</t>
  </si>
  <si>
    <t>VALOR TERRENO</t>
  </si>
  <si>
    <t>INDIRETO</t>
  </si>
  <si>
    <t>Custo previsto em orçamento</t>
  </si>
  <si>
    <t>BDI</t>
  </si>
  <si>
    <t>Custo + BDI</t>
  </si>
  <si>
    <t>HABITAÇÃO</t>
  </si>
  <si>
    <t>INFRAESTRUTURA</t>
  </si>
  <si>
    <t>EQUIPAMENTOS</t>
  </si>
  <si>
    <t>INFRA EXTERNA</t>
  </si>
  <si>
    <t>CUSTO TOTAL 
DE OBRAS</t>
  </si>
  <si>
    <t>OUTRAS DESPESAS</t>
  </si>
  <si>
    <t>Seguros (não previstos no BDI)</t>
  </si>
  <si>
    <t>TOTAL OUTRAS DESPESAS</t>
  </si>
  <si>
    <t>Legalização (Habite-se, cartório)</t>
  </si>
  <si>
    <t>CUSTOS NÃO INCIDENTES</t>
  </si>
  <si>
    <t>Valores</t>
  </si>
  <si>
    <t>Responsabilidade de execução e fonte de recursos</t>
  </si>
  <si>
    <t>CUSTO TOTAL DO EMPREENDIMENTO</t>
  </si>
  <si>
    <t>APORTE FINANCEIRO / CONTRAPARTIDA / CPAC</t>
  </si>
  <si>
    <t xml:space="preserve"> [ especificar origem ]</t>
  </si>
  <si>
    <t>VALOR GERAL 
DE VENDA (VGV)</t>
  </si>
  <si>
    <t>Observações gerais</t>
  </si>
  <si>
    <t>Assinatura do Agente Promotor</t>
  </si>
  <si>
    <t xml:space="preserve">Nome: </t>
  </si>
  <si>
    <t xml:space="preserve">CPF: </t>
  </si>
  <si>
    <t xml:space="preserve">Local: </t>
  </si>
  <si>
    <t>SÃO PAULO / SP</t>
  </si>
  <si>
    <t xml:space="preserve">Data: </t>
  </si>
  <si>
    <t>LOG0 EMPRESA</t>
  </si>
  <si>
    <t>Obra:</t>
  </si>
  <si>
    <t>Data Base:</t>
  </si>
  <si>
    <t>Local:</t>
  </si>
  <si>
    <t>RESUMO DE ORÇAMENTO - CUSTO TOTAL DA OBRA</t>
  </si>
  <si>
    <t>I T E M</t>
  </si>
  <si>
    <t>DISCRIMINAÇÃO DOS SERVIÇOS</t>
  </si>
  <si>
    <t>TOTAL</t>
  </si>
  <si>
    <t>%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</si>
  <si>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</si>
  <si>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</si>
  <si>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</si>
  <si>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</si>
  <si>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</si>
  <si>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</si>
  <si>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</si>
  <si>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</si>
  <si>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</si>
  <si>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</si>
  <si>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</si>
  <si>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</si>
  <si>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</si>
  <si>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</si>
  <si>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</si>
  <si>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</si>
  <si>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</si>
  <si>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</si>
  <si>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1.20</t>
  </si>
  <si>
    <t>1.21</t>
  </si>
  <si>
    <t>1.22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</si>
  <si>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</si>
  <si>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</si>
  <si>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</si>
  <si>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</si>
  <si>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</si>
  <si>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</si>
  <si>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</si>
  <si>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</si>
  <si>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</si>
  <si>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</si>
  <si>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T O T A L</t>
  </si>
  <si>
    <t>Valor por m² =</t>
  </si>
  <si>
    <t xml:space="preserve">
</t>
  </si>
  <si>
    <t>QUADRO RESUMO DO ORÇAMENTO</t>
  </si>
  <si>
    <t>Empreendimento:</t>
  </si>
  <si>
    <t>Endereço:</t>
  </si>
  <si>
    <t>Agente Promotor:</t>
  </si>
  <si>
    <t>CPF/ CNPJ:</t>
  </si>
  <si>
    <t>Área Construída:</t>
  </si>
  <si>
    <t>Total de UH:</t>
  </si>
  <si>
    <t>Data-Base:</t>
  </si>
  <si>
    <t>RESUMO DO ORÇAMENTO</t>
  </si>
  <si>
    <t>ITEM</t>
  </si>
  <si>
    <t>DESCRIÇÃO</t>
  </si>
  <si>
    <t>CUSTO TOTAL</t>
  </si>
  <si>
    <t>VALOR / M2</t>
  </si>
  <si>
    <t>VALOR POR UH</t>
  </si>
  <si>
    <t>conferência</t>
  </si>
  <si>
    <t>0</t>
  </si>
  <si>
    <t>TERRENO (sem BDI)</t>
  </si>
  <si>
    <t>1</t>
  </si>
  <si>
    <t>INDIRETOS (com BDI)</t>
  </si>
  <si>
    <t>2</t>
  </si>
  <si>
    <t>HABITAÇÃO (com BDI)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</si>
  <si>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</si>
  <si>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</si>
  <si>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</si>
  <si>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</si>
  <si>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</si>
  <si>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</si>
  <si>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</si>
  <si>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</si>
  <si>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</si>
  <si>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INFRA-ESTRUTURA INTERNA (com BDI)</t>
  </si>
  <si>
    <t>EQUIPAMENTOS COMUNITÁRIOS (com BDI)</t>
  </si>
  <si>
    <t>5</t>
  </si>
  <si>
    <t>INFRA-ESTRUTURA EXTERNA (com BDI)</t>
  </si>
  <si>
    <t>6</t>
  </si>
  <si>
    <t>SEGUROS (sem BDI)</t>
  </si>
  <si>
    <t>7</t>
  </si>
  <si>
    <t>LEGALIZAÇÃO (sem BDI)</t>
  </si>
  <si>
    <t>TOTAL (0) + (1) + (2) + (3) + (4) + (5) + (6) + (7)</t>
  </si>
  <si>
    <t>Assinatura do Responsável Técnico pelo Orçamento</t>
  </si>
  <si>
    <t xml:space="preserve">CREA/CAU: </t>
  </si>
  <si>
    <t xml:space="preserve"> ORÇAMENTO DETALHADO GLOBAL</t>
  </si>
  <si>
    <t xml:space="preserve">Valor de Terreno: </t>
  </si>
  <si>
    <t xml:space="preserve">Custo Total de Obras com BDI: </t>
  </si>
  <si>
    <t xml:space="preserve">  Empreendimento:</t>
  </si>
  <si>
    <t>Área Privativa:</t>
  </si>
  <si>
    <t xml:space="preserve">  Endereço:</t>
  </si>
  <si>
    <t>Área Construída Real (NBR):</t>
  </si>
  <si>
    <t xml:space="preserve">  Agente Promotor:</t>
  </si>
  <si>
    <t>Prazo de obra (meses):</t>
  </si>
  <si>
    <t xml:space="preserve">  Construtora:</t>
  </si>
  <si>
    <t>Data base:</t>
  </si>
  <si>
    <t xml:space="preserve">  Total UH do Empreendimento:</t>
  </si>
  <si>
    <t>CCA-RTE_ResumoTecnicoEmpreendimento_v11-junho26</t>
  </si>
  <si>
    <t>REFERÊNCIA</t>
  </si>
  <si>
    <t xml:space="preserve">QTDE. </t>
  </si>
  <si>
    <t>UN.</t>
  </si>
  <si>
    <t>CUSTO UNIT. 
SEM B.D.I.</t>
  </si>
  <si>
    <t xml:space="preserve">TOTAL (SEM B.D.I)         </t>
  </si>
  <si>
    <t>CUSTO UNIT. 
COM B.D.I.</t>
  </si>
  <si>
    <t xml:space="preserve">TOTAL (COM B.D.I.)             </t>
  </si>
  <si>
    <t>COMENTÁRIOS</t>
  </si>
  <si>
    <t>tabela referência</t>
  </si>
  <si>
    <t>código ou especif.</t>
  </si>
  <si>
    <t>0.1</t>
  </si>
  <si>
    <t>m²</t>
  </si>
  <si>
    <t>SERVIÇOS TECNICOS</t>
  </si>
  <si>
    <t>1.1.1</t>
  </si>
  <si>
    <t>[ ESCOLHER ]</t>
  </si>
  <si>
    <t>Projeto Legal</t>
  </si>
  <si>
    <t>VB</t>
  </si>
  <si>
    <t>1.1.2</t>
  </si>
  <si>
    <t>Projetos Técnicos (Complementar e Executivo)</t>
  </si>
  <si>
    <t>1.1.3</t>
  </si>
  <si>
    <t>Projeto Final (As Built)</t>
  </si>
  <si>
    <t>1.1.4</t>
  </si>
  <si>
    <t>Sondagens</t>
  </si>
  <si>
    <t>1.1.5</t>
  </si>
  <si>
    <t>Levantamento Planialtimetrico</t>
  </si>
  <si>
    <t>1.1.6</t>
  </si>
  <si>
    <t>Laudo de Vizinhança</t>
  </si>
  <si>
    <t>1.1.7</t>
  </si>
  <si>
    <t>1.1.8</t>
  </si>
  <si>
    <t>1.1.9</t>
  </si>
  <si>
    <t>1.1.10</t>
  </si>
  <si>
    <t>1.1.11</t>
  </si>
  <si>
    <t>CUSTOS GERAIS/MENSAIS</t>
  </si>
  <si>
    <t>1.2.1</t>
  </si>
  <si>
    <t>Canteiro Provisorio</t>
  </si>
  <si>
    <t>UNID</t>
  </si>
  <si>
    <t>1.2.2</t>
  </si>
  <si>
    <t>Ligações Provisorias</t>
  </si>
  <si>
    <t>1.2.3</t>
  </si>
  <si>
    <t>Canteiro Definitivo</t>
  </si>
  <si>
    <t>M2</t>
  </si>
  <si>
    <t>1.2.4</t>
  </si>
  <si>
    <t>Consumo Mensais (Agua / Luz / Telefone / Internet)</t>
  </si>
  <si>
    <t>MÊS</t>
  </si>
  <si>
    <t>1.2.5</t>
  </si>
  <si>
    <t>Transportes máquinas e equipamentos</t>
  </si>
  <si>
    <t>1.2.6</t>
  </si>
  <si>
    <t>Equip. de Proteção Coletivos (bandejas, proteções perifericas, tela fachadeira)</t>
  </si>
  <si>
    <t>1.2.7</t>
  </si>
  <si>
    <t>Vigilancia Patrimonial</t>
  </si>
  <si>
    <t>1.2.8</t>
  </si>
  <si>
    <t>Locação de equipamentos</t>
  </si>
  <si>
    <t>1.2.9</t>
  </si>
  <si>
    <t>Segurança e medicina do trabalho</t>
  </si>
  <si>
    <t>1.2.10</t>
  </si>
  <si>
    <t>Equipe Permanente (Engº Residente, Mestre, Encarregados, Almoxarife, etc)</t>
  </si>
  <si>
    <t>1.2.11</t>
  </si>
  <si>
    <t>Controle Tecnologico</t>
  </si>
  <si>
    <t>M³</t>
  </si>
  <si>
    <t>1.2.12</t>
  </si>
  <si>
    <t>Gestão de Resíduos e Qualidade</t>
  </si>
  <si>
    <t>1.2.13</t>
  </si>
  <si>
    <t>PCMAT</t>
  </si>
  <si>
    <t>1.2.14</t>
  </si>
  <si>
    <t>Demais elementos de canteiro (Despesas técnicas, tapume, preparo via de acesso, baias, lava rodas, portões, extintor, despesas fixas, etc)</t>
  </si>
  <si>
    <t>1.2.15</t>
  </si>
  <si>
    <t>1.2.16</t>
  </si>
  <si>
    <t>1.2.17</t>
  </si>
  <si>
    <t>1.2.18</t>
  </si>
  <si>
    <t>FUNDAÇÕES</t>
  </si>
  <si>
    <t>2.1.1</t>
  </si>
  <si>
    <t xml:space="preserve">Locação da Obra </t>
  </si>
  <si>
    <t>2.1.2</t>
  </si>
  <si>
    <t>Fundações Profundas</t>
  </si>
  <si>
    <t>M</t>
  </si>
  <si>
    <t>2.1.3</t>
  </si>
  <si>
    <t>Fundações Superficiais</t>
  </si>
  <si>
    <t>2.1.4</t>
  </si>
  <si>
    <t>Blocos,Vigas Baldrames e Alavancas</t>
  </si>
  <si>
    <t>2.1.5</t>
  </si>
  <si>
    <t>Desmonte em Rocha</t>
  </si>
  <si>
    <t>M²</t>
  </si>
  <si>
    <t>2.1.6</t>
  </si>
  <si>
    <t>Escavação Mecanizada</t>
  </si>
  <si>
    <t>KG</t>
  </si>
  <si>
    <t>2.1.7</t>
  </si>
  <si>
    <t>Reb. Lençol Freático/Drenagem</t>
  </si>
  <si>
    <t>2.1.8</t>
  </si>
  <si>
    <t>Escavação Manual</t>
  </si>
  <si>
    <t>2.1.9</t>
  </si>
  <si>
    <t>Aterro e apiloamento</t>
  </si>
  <si>
    <t>2.1.10</t>
  </si>
  <si>
    <t>Impermeabilização de vigas e baldrames</t>
  </si>
  <si>
    <t>2.1.11</t>
  </si>
  <si>
    <t>M³XKM</t>
  </si>
  <si>
    <t>2.1.12</t>
  </si>
  <si>
    <t>2.1.13</t>
  </si>
  <si>
    <t>2.1.14</t>
  </si>
  <si>
    <t>2.1.15</t>
  </si>
  <si>
    <t>ESTRUTURA</t>
  </si>
  <si>
    <t>2.2.1</t>
  </si>
  <si>
    <t>003526</t>
  </si>
  <si>
    <t>Forma</t>
  </si>
  <si>
    <t>m3</t>
  </si>
  <si>
    <t>2.2.2</t>
  </si>
  <si>
    <t xml:space="preserve">Armadura de aço CA50A </t>
  </si>
  <si>
    <t>2.2.3</t>
  </si>
  <si>
    <t>003013</t>
  </si>
  <si>
    <t>Acessórios para concretagem</t>
  </si>
  <si>
    <t>2.2.4</t>
  </si>
  <si>
    <t>Concreto Armado</t>
  </si>
  <si>
    <t>2.2.5</t>
  </si>
  <si>
    <t>Pré-moldados / Juntas estruturais</t>
  </si>
  <si>
    <t>2.2.6</t>
  </si>
  <si>
    <t xml:space="preserve">Acessórios para tratamento </t>
  </si>
  <si>
    <t>2.2.7</t>
  </si>
  <si>
    <t>Alvenaria Estrutural</t>
  </si>
  <si>
    <t>2.2.8</t>
  </si>
  <si>
    <t>2.2.9</t>
  </si>
  <si>
    <t>2.2.10</t>
  </si>
  <si>
    <t>2.2.11</t>
  </si>
  <si>
    <t>PAREDES E PAÍNEIS</t>
  </si>
  <si>
    <t>2.3.1</t>
  </si>
  <si>
    <t>002413</t>
  </si>
  <si>
    <t>Alvenaria Vedação</t>
  </si>
  <si>
    <t>2.3.2</t>
  </si>
  <si>
    <t>000840</t>
  </si>
  <si>
    <t>Paredes de Concreto</t>
  </si>
  <si>
    <t>2.3.3</t>
  </si>
  <si>
    <t>003663</t>
  </si>
  <si>
    <t>Dry Wall</t>
  </si>
  <si>
    <t>2.3.4</t>
  </si>
  <si>
    <t>000860</t>
  </si>
  <si>
    <t>2.3.5</t>
  </si>
  <si>
    <t>004093</t>
  </si>
  <si>
    <t>2.3.6</t>
  </si>
  <si>
    <t>004087</t>
  </si>
  <si>
    <t>2.3.7</t>
  </si>
  <si>
    <t>000760</t>
  </si>
  <si>
    <t>2.3.8</t>
  </si>
  <si>
    <t>003962</t>
  </si>
  <si>
    <t>2.3.9</t>
  </si>
  <si>
    <t>ESQUADRIAS DE ALUMINIO</t>
  </si>
  <si>
    <t>2.4.1</t>
  </si>
  <si>
    <t>003423</t>
  </si>
  <si>
    <t>Dorm. 1 (_____x_______)m</t>
  </si>
  <si>
    <t>2.4.2</t>
  </si>
  <si>
    <t>003438</t>
  </si>
  <si>
    <t>Dorm. 2  (______x_______)m</t>
  </si>
  <si>
    <t>2.4.3</t>
  </si>
  <si>
    <t>Sala Estar  (______x_______)m</t>
  </si>
  <si>
    <t>2.4.4</t>
  </si>
  <si>
    <t>003087</t>
  </si>
  <si>
    <t>Cozinha  (______x_______)m</t>
  </si>
  <si>
    <t>2.4.5</t>
  </si>
  <si>
    <t>Area de Serviço  (______x_______)m</t>
  </si>
  <si>
    <t>2.4.6</t>
  </si>
  <si>
    <t>002877</t>
  </si>
  <si>
    <t>Banheiro  (______x_______)m</t>
  </si>
  <si>
    <t>2.4.7</t>
  </si>
  <si>
    <t xml:space="preserve">Portas </t>
  </si>
  <si>
    <t>2.4.8</t>
  </si>
  <si>
    <t>Gradil</t>
  </si>
  <si>
    <t>2.4.9</t>
  </si>
  <si>
    <t>Portas de Shaft</t>
  </si>
  <si>
    <t>2.4.10</t>
  </si>
  <si>
    <t>Área comum - portas</t>
  </si>
  <si>
    <t>2.4.11</t>
  </si>
  <si>
    <t>Área comum - janelas</t>
  </si>
  <si>
    <t>2.4.12</t>
  </si>
  <si>
    <t>2.4.13</t>
  </si>
  <si>
    <t>2.4.14</t>
  </si>
  <si>
    <t>2.4.15</t>
  </si>
  <si>
    <t>2.4.16</t>
  </si>
  <si>
    <t>2.4.17</t>
  </si>
  <si>
    <t>2.4.18</t>
  </si>
  <si>
    <t>ESQUADRIAS DE FERRO</t>
  </si>
  <si>
    <t>2.5.1</t>
  </si>
  <si>
    <t>Gradis</t>
  </si>
  <si>
    <t>2.5.2</t>
  </si>
  <si>
    <t>003372</t>
  </si>
  <si>
    <t>Corrimão</t>
  </si>
  <si>
    <t>ML</t>
  </si>
  <si>
    <t>2.5.3</t>
  </si>
  <si>
    <t>003809</t>
  </si>
  <si>
    <t>Porta corta-fogo</t>
  </si>
  <si>
    <t>2.5.4</t>
  </si>
  <si>
    <t>002404</t>
  </si>
  <si>
    <t>Escada Marinheiro</t>
  </si>
  <si>
    <t>2.5.5</t>
  </si>
  <si>
    <t>003447</t>
  </si>
  <si>
    <t>Alçapão</t>
  </si>
  <si>
    <t>2.5.6</t>
  </si>
  <si>
    <t>Portas</t>
  </si>
  <si>
    <t>2.5.7</t>
  </si>
  <si>
    <t>Janelas</t>
  </si>
  <si>
    <t>2.5.8</t>
  </si>
  <si>
    <t>Guarda-corpo</t>
  </si>
  <si>
    <t>2.5.9</t>
  </si>
  <si>
    <t>2.5.10</t>
  </si>
  <si>
    <t>2.5.11</t>
  </si>
  <si>
    <t>2.5.12</t>
  </si>
  <si>
    <t>2.5.13</t>
  </si>
  <si>
    <t>ESQUADRIAS DE MADEIRA</t>
  </si>
  <si>
    <t>2.6.1</t>
  </si>
  <si>
    <t>Kit Porta Pronta 80x210cm (externa)</t>
  </si>
  <si>
    <t>2.6.2</t>
  </si>
  <si>
    <t>Kit Porta Pronta 80x210cm (interna)</t>
  </si>
  <si>
    <t>2.6.3</t>
  </si>
  <si>
    <t>003979</t>
  </si>
  <si>
    <t>Kit Porta Pronta 70x210cm (interna)</t>
  </si>
  <si>
    <t>2.6.4</t>
  </si>
  <si>
    <t>003984</t>
  </si>
  <si>
    <t>Kit Porta Pronta 60x210cm (interna)</t>
  </si>
  <si>
    <t>2.6.5</t>
  </si>
  <si>
    <t>Porta entrada 80x210cm</t>
  </si>
  <si>
    <t>2.6.6</t>
  </si>
  <si>
    <t>Portas internas 80x210cm</t>
  </si>
  <si>
    <t>2.6.7</t>
  </si>
  <si>
    <t>Portas internas 70x210cm</t>
  </si>
  <si>
    <t>2.6.8</t>
  </si>
  <si>
    <t>Portas internas 60x210cm</t>
  </si>
  <si>
    <t>2.6.9</t>
  </si>
  <si>
    <t>Batentes</t>
  </si>
  <si>
    <t>2.6.10</t>
  </si>
  <si>
    <t>Guarnições/alizares</t>
  </si>
  <si>
    <t>2.6.11</t>
  </si>
  <si>
    <t>2.6.12</t>
  </si>
  <si>
    <t>Porta de shaft</t>
  </si>
  <si>
    <t>2.6.13</t>
  </si>
  <si>
    <t>2.6.14</t>
  </si>
  <si>
    <t>2.6.15</t>
  </si>
  <si>
    <t>2.6.16</t>
  </si>
  <si>
    <t>2.6.17</t>
  </si>
  <si>
    <t>VIDROS E PVCs</t>
  </si>
  <si>
    <t>2.7.1</t>
  </si>
  <si>
    <t>Lisos</t>
  </si>
  <si>
    <t>2.7.2</t>
  </si>
  <si>
    <t>Fantasia</t>
  </si>
  <si>
    <t>2.7.3</t>
  </si>
  <si>
    <t>PVCs e Acrílicos</t>
  </si>
  <si>
    <t>2.7.4</t>
  </si>
  <si>
    <t>Tijolo de vidro</t>
  </si>
  <si>
    <t>2.7.5</t>
  </si>
  <si>
    <t>2.7.6</t>
  </si>
  <si>
    <t>2.7.7</t>
  </si>
  <si>
    <t>2.7.8</t>
  </si>
  <si>
    <t>2.7.9</t>
  </si>
  <si>
    <t>COBERTURAS</t>
  </si>
  <si>
    <t>2.8.1</t>
  </si>
  <si>
    <t>Estrutura para telhado</t>
  </si>
  <si>
    <t>2.8.2</t>
  </si>
  <si>
    <t>Telhas</t>
  </si>
  <si>
    <t>2.8.3</t>
  </si>
  <si>
    <t>Calhas e Rufos</t>
  </si>
  <si>
    <t>2.8.4</t>
  </si>
  <si>
    <t>Linha de Vida</t>
  </si>
  <si>
    <t>2.8.5</t>
  </si>
  <si>
    <t>2.8.6</t>
  </si>
  <si>
    <t>2.8.7</t>
  </si>
  <si>
    <t>2.8.8</t>
  </si>
  <si>
    <t>2.8.9</t>
  </si>
  <si>
    <t>IMPERMEABILIZAÇÕES E TRATAMENTOS</t>
  </si>
  <si>
    <t>2.9.1</t>
  </si>
  <si>
    <t>Terraços e Coberturas</t>
  </si>
  <si>
    <t>2.9.2</t>
  </si>
  <si>
    <t>Calhas</t>
  </si>
  <si>
    <t>2.9.3</t>
  </si>
  <si>
    <t>Caixa D'água</t>
  </si>
  <si>
    <t>2.9.4</t>
  </si>
  <si>
    <t>Pisos e paredes de Sub-solo</t>
  </si>
  <si>
    <t>2.9.5</t>
  </si>
  <si>
    <t>Poço Elevador</t>
  </si>
  <si>
    <t>2.9.6</t>
  </si>
  <si>
    <t>Jardineiras</t>
  </si>
  <si>
    <t>2.9.7</t>
  </si>
  <si>
    <t>Varandas</t>
  </si>
  <si>
    <t>2.9.8</t>
  </si>
  <si>
    <t>Boxes Banheiros</t>
  </si>
  <si>
    <t>2.9.9</t>
  </si>
  <si>
    <t>Isolamento Térmico</t>
  </si>
  <si>
    <t>2.9.10</t>
  </si>
  <si>
    <t>Isolamento Acústico</t>
  </si>
  <si>
    <t>2.9.11</t>
  </si>
  <si>
    <t>Juntas estruturais</t>
  </si>
  <si>
    <t>2.9.12</t>
  </si>
  <si>
    <t>2.9.13</t>
  </si>
  <si>
    <t>2.9.14</t>
  </si>
  <si>
    <t>2.9.15</t>
  </si>
  <si>
    <t>2.9.16</t>
  </si>
  <si>
    <t>REVESTIMENTOS INTERNOS</t>
  </si>
  <si>
    <t>2.10.1</t>
  </si>
  <si>
    <t>Chapisco</t>
  </si>
  <si>
    <t>2.10.2</t>
  </si>
  <si>
    <t>Emboço</t>
  </si>
  <si>
    <t>2.10.3</t>
  </si>
  <si>
    <t>Reboco</t>
  </si>
  <si>
    <t>2.10.4</t>
  </si>
  <si>
    <t>Massa única</t>
  </si>
  <si>
    <t>2.10.5</t>
  </si>
  <si>
    <t>Reboco pronto</t>
  </si>
  <si>
    <t>2.10.6</t>
  </si>
  <si>
    <t>Gesso liso</t>
  </si>
  <si>
    <t>2.10.7</t>
  </si>
  <si>
    <t>Azulejos</t>
  </si>
  <si>
    <t>2.10.8</t>
  </si>
  <si>
    <t>Cantoneiras</t>
  </si>
  <si>
    <t>2.10.9</t>
  </si>
  <si>
    <t>Peitoris de ardosia</t>
  </si>
  <si>
    <t>2.10.10</t>
  </si>
  <si>
    <t>Peitoris pré moldados</t>
  </si>
  <si>
    <t>2.10.11</t>
  </si>
  <si>
    <t>2.10.12</t>
  </si>
  <si>
    <t>2.10.13</t>
  </si>
  <si>
    <t>2.10.14</t>
  </si>
  <si>
    <t>2.10.15</t>
  </si>
  <si>
    <t>REVESTIMENTO EXTERNO</t>
  </si>
  <si>
    <t>2.11.1</t>
  </si>
  <si>
    <t>2.11.2</t>
  </si>
  <si>
    <t>2.11.3</t>
  </si>
  <si>
    <t>Ceramica</t>
  </si>
  <si>
    <t>2.11.4</t>
  </si>
  <si>
    <t>Monocapa</t>
  </si>
  <si>
    <t>2.11.5</t>
  </si>
  <si>
    <t>Tela fachadeira</t>
  </si>
  <si>
    <t>2.11.6</t>
  </si>
  <si>
    <t>2.11.7</t>
  </si>
  <si>
    <t>2.11.8</t>
  </si>
  <si>
    <t>2.11.9</t>
  </si>
  <si>
    <t>2.11.10</t>
  </si>
  <si>
    <t>FORROS</t>
  </si>
  <si>
    <t>2.12.1</t>
  </si>
  <si>
    <t>Gesso</t>
  </si>
  <si>
    <t>2.12.2</t>
  </si>
  <si>
    <t>Madeira</t>
  </si>
  <si>
    <t>2.12.3</t>
  </si>
  <si>
    <t>Especial</t>
  </si>
  <si>
    <t>2.12.4</t>
  </si>
  <si>
    <t>PVC</t>
  </si>
  <si>
    <t>2.12.5</t>
  </si>
  <si>
    <t>2.12.6</t>
  </si>
  <si>
    <t>2.12.7</t>
  </si>
  <si>
    <t>2.12.8</t>
  </si>
  <si>
    <t>2.12.9</t>
  </si>
  <si>
    <t>PINTURA</t>
  </si>
  <si>
    <t>2.13.1</t>
  </si>
  <si>
    <t>Tinta Acrílica com massa corrida</t>
  </si>
  <si>
    <t>2.13.2</t>
  </si>
  <si>
    <t>Tinta Acrílica sem massa corrida</t>
  </si>
  <si>
    <t>2.13.3</t>
  </si>
  <si>
    <t>Latéx/PVA sobre massa corrida</t>
  </si>
  <si>
    <t>2.13.4</t>
  </si>
  <si>
    <t>Latéx/PVA sem massa corrida</t>
  </si>
  <si>
    <t>2.13.5</t>
  </si>
  <si>
    <t>Caiação</t>
  </si>
  <si>
    <t>2.13.6</t>
  </si>
  <si>
    <t>Textura</t>
  </si>
  <si>
    <t>2.13.7</t>
  </si>
  <si>
    <t>Verniz sobre madeira</t>
  </si>
  <si>
    <t>2.13.8</t>
  </si>
  <si>
    <t>Verniz sobre concreto</t>
  </si>
  <si>
    <t>2.13.9</t>
  </si>
  <si>
    <t>Esquadria de madeira</t>
  </si>
  <si>
    <t>2.13.10</t>
  </si>
  <si>
    <t>Esquadria de ferro</t>
  </si>
  <si>
    <t>2.13.11</t>
  </si>
  <si>
    <t>Rodapés de madeira</t>
  </si>
  <si>
    <t>2.13.12</t>
  </si>
  <si>
    <t>Demarcação de vagas de garagem</t>
  </si>
  <si>
    <t>2.13.13</t>
  </si>
  <si>
    <t>2.13.14</t>
  </si>
  <si>
    <t>2.13.15</t>
  </si>
  <si>
    <t>2.13.16</t>
  </si>
  <si>
    <t>2.13.17</t>
  </si>
  <si>
    <t>PISO INTERNO</t>
  </si>
  <si>
    <t>2.14.1</t>
  </si>
  <si>
    <t>Regularização</t>
  </si>
  <si>
    <t>2.14.2</t>
  </si>
  <si>
    <t>Contrapiso</t>
  </si>
  <si>
    <t>2.14.3</t>
  </si>
  <si>
    <t>Piso cimentado liso</t>
  </si>
  <si>
    <t>2.14.4</t>
  </si>
  <si>
    <t>2.14.5</t>
  </si>
  <si>
    <t>Rejunte</t>
  </si>
  <si>
    <t>2.14.6</t>
  </si>
  <si>
    <t>Porcelanato</t>
  </si>
  <si>
    <t>2.14.7</t>
  </si>
  <si>
    <t>Tábua Corrida</t>
  </si>
  <si>
    <t>2.14.8</t>
  </si>
  <si>
    <t>Vinílico</t>
  </si>
  <si>
    <t>2.14.9</t>
  </si>
  <si>
    <t>Laminados</t>
  </si>
  <si>
    <t>2.14.10</t>
  </si>
  <si>
    <t>2.14.11</t>
  </si>
  <si>
    <t>Rodapés de ceramica</t>
  </si>
  <si>
    <t>2.14.12</t>
  </si>
  <si>
    <t>Soleiras</t>
  </si>
  <si>
    <t>2.14.13</t>
  </si>
  <si>
    <t>Acessibilidade (Piso tátil, etc)</t>
  </si>
  <si>
    <t>2.14.14</t>
  </si>
  <si>
    <t>2.14.15</t>
  </si>
  <si>
    <t>2.14.16</t>
  </si>
  <si>
    <t>2.14.17</t>
  </si>
  <si>
    <t>2.14.18</t>
  </si>
  <si>
    <t>INSTALAÇÕES ELETRICAS, FONE E INTERFONE</t>
  </si>
  <si>
    <t>2.15.1</t>
  </si>
  <si>
    <t xml:space="preserve">Tubulação em laje </t>
  </si>
  <si>
    <t>2.15.2</t>
  </si>
  <si>
    <t xml:space="preserve">Caixas em laje </t>
  </si>
  <si>
    <t>2.15.3</t>
  </si>
  <si>
    <t xml:space="preserve">Tubulação nas Alvenarias </t>
  </si>
  <si>
    <t>2.15.4</t>
  </si>
  <si>
    <t xml:space="preserve">Caixas nas Alvenarias </t>
  </si>
  <si>
    <t>2.15.5</t>
  </si>
  <si>
    <t>Prumadas gerais</t>
  </si>
  <si>
    <t>2.15.6</t>
  </si>
  <si>
    <t>Fiação áreas privativas</t>
  </si>
  <si>
    <t>2.15.7</t>
  </si>
  <si>
    <t>Fiação prumadas/áreas comuns</t>
  </si>
  <si>
    <t>2.15.8</t>
  </si>
  <si>
    <t>Quadros de distribuição</t>
  </si>
  <si>
    <t>2.15.9</t>
  </si>
  <si>
    <t>Tomadas, Interruptores e disjuntores</t>
  </si>
  <si>
    <t>2.15.10</t>
  </si>
  <si>
    <t>Iluminação de Emergência</t>
  </si>
  <si>
    <t>2.15.11</t>
  </si>
  <si>
    <t>Luminárias (partes comuns)</t>
  </si>
  <si>
    <t>2.15.12</t>
  </si>
  <si>
    <t>Quadro medição</t>
  </si>
  <si>
    <t>2.15.13</t>
  </si>
  <si>
    <t>Interfone (aparelhos)</t>
  </si>
  <si>
    <t>2.15.14</t>
  </si>
  <si>
    <t>Para-raios</t>
  </si>
  <si>
    <t>2.15.15</t>
  </si>
  <si>
    <t>Antena Coletiva (equipos e acessórios)</t>
  </si>
  <si>
    <t>2.15.16</t>
  </si>
  <si>
    <t>Barramento / Busway</t>
  </si>
  <si>
    <t>2.15.17</t>
  </si>
  <si>
    <t>Porteiro Eletrônico</t>
  </si>
  <si>
    <t>2.15.18</t>
  </si>
  <si>
    <t>2.15.19</t>
  </si>
  <si>
    <t>2.15.20</t>
  </si>
  <si>
    <t>2.15.21</t>
  </si>
  <si>
    <t>2.15.22</t>
  </si>
  <si>
    <t xml:space="preserve">INSTALAÇÕES HIDRAULICAS </t>
  </si>
  <si>
    <t>2.16.1</t>
  </si>
  <si>
    <t>Água fria</t>
  </si>
  <si>
    <t>2.16.1.1</t>
  </si>
  <si>
    <t>Cavalete/Hidrom.</t>
  </si>
  <si>
    <t>2.16.1.2</t>
  </si>
  <si>
    <t>Barrilete</t>
  </si>
  <si>
    <t>2.16.1.3</t>
  </si>
  <si>
    <t>Prumadas</t>
  </si>
  <si>
    <t>2.16.1.4</t>
  </si>
  <si>
    <t>Distribuição</t>
  </si>
  <si>
    <t>2.16.1.5</t>
  </si>
  <si>
    <t>Medidores</t>
  </si>
  <si>
    <t>2.16.1.6</t>
  </si>
  <si>
    <t>Reservatório</t>
  </si>
  <si>
    <t>2.16.1.7</t>
  </si>
  <si>
    <t>Bombas</t>
  </si>
  <si>
    <t>2.16.1.8</t>
  </si>
  <si>
    <t>2.16.1.9</t>
  </si>
  <si>
    <t>2.16.1.10</t>
  </si>
  <si>
    <t>2.16.1.11</t>
  </si>
  <si>
    <t>2.16.1.12</t>
  </si>
  <si>
    <t>2.16.2</t>
  </si>
  <si>
    <t>Gás</t>
  </si>
  <si>
    <t>2.16.2.1</t>
  </si>
  <si>
    <t>2.16.2.2</t>
  </si>
  <si>
    <t>2.16.2.3</t>
  </si>
  <si>
    <t>2.16.2.4</t>
  </si>
  <si>
    <t>2.16.2.5</t>
  </si>
  <si>
    <t>2.16.2.6</t>
  </si>
  <si>
    <t>2.16.3</t>
  </si>
  <si>
    <t>Incêndio</t>
  </si>
  <si>
    <t>2.16.3.1</t>
  </si>
  <si>
    <t>2.16.3.2</t>
  </si>
  <si>
    <t>Caixas</t>
  </si>
  <si>
    <t>2.16.3.3</t>
  </si>
  <si>
    <t>Registros</t>
  </si>
  <si>
    <t>2.16.3.4</t>
  </si>
  <si>
    <t>Mangueiras e metais</t>
  </si>
  <si>
    <t>2.16.3.5</t>
  </si>
  <si>
    <t>Extintores</t>
  </si>
  <si>
    <t>2.16.3.6</t>
  </si>
  <si>
    <t>Bombas de incêndio</t>
  </si>
  <si>
    <t>2.16.3.7</t>
  </si>
  <si>
    <t>2.16.3.8</t>
  </si>
  <si>
    <t>2.16.3.9</t>
  </si>
  <si>
    <t>2.16.3.10</t>
  </si>
  <si>
    <t>2.16.3.11</t>
  </si>
  <si>
    <t>2.16.4</t>
  </si>
  <si>
    <t xml:space="preserve">Esgoto </t>
  </si>
  <si>
    <t>2.16.4.1</t>
  </si>
  <si>
    <t>Prumadas - esgoto/ventilação</t>
  </si>
  <si>
    <t>2.16.4.2</t>
  </si>
  <si>
    <t>Ramais - esgoto</t>
  </si>
  <si>
    <t>2.16.4.3</t>
  </si>
  <si>
    <t>Rede Térreo - esgoto</t>
  </si>
  <si>
    <t>2.16.4.4</t>
  </si>
  <si>
    <t>2.16.4.5</t>
  </si>
  <si>
    <t>2.16.4.6</t>
  </si>
  <si>
    <t>2.16.4.7</t>
  </si>
  <si>
    <t>2.16.4.8</t>
  </si>
  <si>
    <t>2.16.5</t>
  </si>
  <si>
    <t>Agua Pluvial</t>
  </si>
  <si>
    <t>2.16.5.1</t>
  </si>
  <si>
    <t>Prumadas - pluvial</t>
  </si>
  <si>
    <t>2.16.5.2</t>
  </si>
  <si>
    <t>Rede Térreo - pluvial</t>
  </si>
  <si>
    <t>2.16.5.3</t>
  </si>
  <si>
    <t>Calhas e Ralos</t>
  </si>
  <si>
    <t>2.16.5.4</t>
  </si>
  <si>
    <t>2.16.5.5</t>
  </si>
  <si>
    <t>2.16.5.6</t>
  </si>
  <si>
    <t>2.16.5.7</t>
  </si>
  <si>
    <t>2.16.5.8</t>
  </si>
  <si>
    <t>INSTALAÇÕES MECANICAS</t>
  </si>
  <si>
    <t>2.17.1</t>
  </si>
  <si>
    <t>Elevadores</t>
  </si>
  <si>
    <t>2.17.2</t>
  </si>
  <si>
    <t xml:space="preserve">Exaustores </t>
  </si>
  <si>
    <t>2.17.3</t>
  </si>
  <si>
    <t>Pressurização de escada</t>
  </si>
  <si>
    <t>2.17.4</t>
  </si>
  <si>
    <t>Plataforma de acessibilidade</t>
  </si>
  <si>
    <t>2.17.5</t>
  </si>
  <si>
    <t>2.17.6</t>
  </si>
  <si>
    <t>2.17.7</t>
  </si>
  <si>
    <t>2.17.8</t>
  </si>
  <si>
    <t>2.17.9</t>
  </si>
  <si>
    <t>LOUÇAS E METAIS</t>
  </si>
  <si>
    <t>2.18.1</t>
  </si>
  <si>
    <t>Lavatório</t>
  </si>
  <si>
    <t>unid</t>
  </si>
  <si>
    <t>2.18.2</t>
  </si>
  <si>
    <t>Lavatório  - PNE</t>
  </si>
  <si>
    <t>2.18.3</t>
  </si>
  <si>
    <t>Bacia sanitária e caixa acoplada pcd</t>
  </si>
  <si>
    <t>pç</t>
  </si>
  <si>
    <t>2.18.4</t>
  </si>
  <si>
    <t>Bacia sanitário comum com caixa acoplada</t>
  </si>
  <si>
    <t>2.18.5</t>
  </si>
  <si>
    <t xml:space="preserve">Barra de apoio PNE 80cm </t>
  </si>
  <si>
    <t>2.18.6</t>
  </si>
  <si>
    <t>Barra de apoio PNE 70cm</t>
  </si>
  <si>
    <t>2.18.7</t>
  </si>
  <si>
    <t>Barra de apoio PNE 40cm</t>
  </si>
  <si>
    <t>2.18.8</t>
  </si>
  <si>
    <t xml:space="preserve">Tormeira para lavatório </t>
  </si>
  <si>
    <t>2.18.9</t>
  </si>
  <si>
    <t xml:space="preserve">Torneira para cozinha </t>
  </si>
  <si>
    <t>2.18.10</t>
  </si>
  <si>
    <t>Torneira para tanque</t>
  </si>
  <si>
    <t>2.18.11</t>
  </si>
  <si>
    <t>Torneira para jardim</t>
  </si>
  <si>
    <t>2.18.12</t>
  </si>
  <si>
    <t>Acabamento para registro</t>
  </si>
  <si>
    <t>2.18.13</t>
  </si>
  <si>
    <t>Kit de instalação para bacia</t>
  </si>
  <si>
    <t>2.18.14</t>
  </si>
  <si>
    <t>2.18.15</t>
  </si>
  <si>
    <t>2.18.16</t>
  </si>
  <si>
    <t>2.18.17</t>
  </si>
  <si>
    <t>2.18.18</t>
  </si>
  <si>
    <t>2.18.19</t>
  </si>
  <si>
    <t>COMPLEMENTAÇÃO</t>
  </si>
  <si>
    <t>2.19.1</t>
  </si>
  <si>
    <t>Serviço de calafate</t>
  </si>
  <si>
    <t>2.19.2</t>
  </si>
  <si>
    <t>Sinalização</t>
  </si>
  <si>
    <t>2.19.3</t>
  </si>
  <si>
    <t>Limpeza final</t>
  </si>
  <si>
    <t>2.19.4</t>
  </si>
  <si>
    <t>2.19.5</t>
  </si>
  <si>
    <t>2.19.6</t>
  </si>
  <si>
    <t>2.19.7</t>
  </si>
  <si>
    <t>3.1</t>
  </si>
  <si>
    <t>TERRAPLANAGEM</t>
  </si>
  <si>
    <t>3.1.1</t>
  </si>
  <si>
    <t>Locação de obra (topografia)</t>
  </si>
  <si>
    <t>3.1.2</t>
  </si>
  <si>
    <t>Corte</t>
  </si>
  <si>
    <t>3.1.3</t>
  </si>
  <si>
    <t>Aterro compactado</t>
  </si>
  <si>
    <t>3.1.4</t>
  </si>
  <si>
    <t>Empréstimo</t>
  </si>
  <si>
    <t>3.1.5</t>
  </si>
  <si>
    <t>Bota fora</t>
  </si>
  <si>
    <t>3.1.6</t>
  </si>
  <si>
    <t>3.1.7</t>
  </si>
  <si>
    <t>3.1.8</t>
  </si>
  <si>
    <t>3.1.9</t>
  </si>
  <si>
    <t>3.1.10</t>
  </si>
  <si>
    <t>3.2</t>
  </si>
  <si>
    <t>SISTEMA DE AGUA POTÁVEL</t>
  </si>
  <si>
    <t>3.2.1</t>
  </si>
  <si>
    <t>Rede de distribuição - água potável</t>
  </si>
  <si>
    <t>3.2.2</t>
  </si>
  <si>
    <t>Reservatorio Elevado</t>
  </si>
  <si>
    <t>3.2.3</t>
  </si>
  <si>
    <t>Bombas de recalque</t>
  </si>
  <si>
    <t>3.2.4</t>
  </si>
  <si>
    <t>3.2.5</t>
  </si>
  <si>
    <t>3.2.6</t>
  </si>
  <si>
    <t>3.2.7</t>
  </si>
  <si>
    <t>3.2.8</t>
  </si>
  <si>
    <t>3.3</t>
  </si>
  <si>
    <t>SISTEMA DE INCEDIO</t>
  </si>
  <si>
    <t>3.3.1</t>
  </si>
  <si>
    <t>Rede de distribuição - incêndio</t>
  </si>
  <si>
    <t>vb</t>
  </si>
  <si>
    <t>3.3.2</t>
  </si>
  <si>
    <t>und</t>
  </si>
  <si>
    <t>3.3.3</t>
  </si>
  <si>
    <t xml:space="preserve">Suporte e extintor </t>
  </si>
  <si>
    <t>3.3.4</t>
  </si>
  <si>
    <t>Fire-Stop (Isolamento) - Hidráulica e Elétrica</t>
  </si>
  <si>
    <t>m2</t>
  </si>
  <si>
    <t>3.3.5</t>
  </si>
  <si>
    <t>Caixa de hidrante completa com acessórios</t>
  </si>
  <si>
    <t>3.3.6</t>
  </si>
  <si>
    <t>3.3.7</t>
  </si>
  <si>
    <t>3.3.8</t>
  </si>
  <si>
    <t>3.3.9</t>
  </si>
  <si>
    <t>3.3.10</t>
  </si>
  <si>
    <t>3.4</t>
  </si>
  <si>
    <t>SISTEMA DE ESGOTO SANITÁRIO</t>
  </si>
  <si>
    <t>3.4.1</t>
  </si>
  <si>
    <t>Rede de distribuição - esgoto</t>
  </si>
  <si>
    <t>3.4.2</t>
  </si>
  <si>
    <t>Caixa de passagem e gordura</t>
  </si>
  <si>
    <t>3.4.3</t>
  </si>
  <si>
    <t>3.4.4</t>
  </si>
  <si>
    <t>3.4.5</t>
  </si>
  <si>
    <t>3.4.6</t>
  </si>
  <si>
    <t>3.4.7</t>
  </si>
  <si>
    <t>3.5</t>
  </si>
  <si>
    <t>SISTEMA DE DRENAGEM DE ÁGUAS PLUVIAIS</t>
  </si>
  <si>
    <t>3.5.1</t>
  </si>
  <si>
    <t>Rede de distribuição - águas pluviais</t>
  </si>
  <si>
    <t>3.5.2</t>
  </si>
  <si>
    <t>Caixas de passagem</t>
  </si>
  <si>
    <t>3.5.3</t>
  </si>
  <si>
    <t>Canaletas de concreto</t>
  </si>
  <si>
    <t>3.5.4</t>
  </si>
  <si>
    <t>Poço de vista para águas pluviais</t>
  </si>
  <si>
    <t>3.5.5</t>
  </si>
  <si>
    <t>RAP (Reservatório de retardo)</t>
  </si>
  <si>
    <t>3.5.6</t>
  </si>
  <si>
    <t>Escada hidráulica</t>
  </si>
  <si>
    <t>3.5.7</t>
  </si>
  <si>
    <t>3.5.8</t>
  </si>
  <si>
    <t>3.5.9</t>
  </si>
  <si>
    <t>3.5.10</t>
  </si>
  <si>
    <t>3.5.11</t>
  </si>
  <si>
    <t>3.6</t>
  </si>
  <si>
    <t>GÁS</t>
  </si>
  <si>
    <t>3.6.1</t>
  </si>
  <si>
    <t>Rede de distribuição - gás</t>
  </si>
  <si>
    <t>3.6.2</t>
  </si>
  <si>
    <t>3.6.3</t>
  </si>
  <si>
    <t>3.6.4</t>
  </si>
  <si>
    <t>3.6.5</t>
  </si>
  <si>
    <t>3.6.6</t>
  </si>
  <si>
    <t>3.7</t>
  </si>
  <si>
    <t>PAVIMENTAÇÃO</t>
  </si>
  <si>
    <t>3.7.1</t>
  </si>
  <si>
    <t>Abertura de caixa</t>
  </si>
  <si>
    <t>3.7.2</t>
  </si>
  <si>
    <t>Guias e Sarjetas</t>
  </si>
  <si>
    <t>3.7.3</t>
  </si>
  <si>
    <t>Pavimentação asfáltica</t>
  </si>
  <si>
    <t>3.7.4</t>
  </si>
  <si>
    <t>Sinalizações e pinturas demarcatórias</t>
  </si>
  <si>
    <t>3.7.5</t>
  </si>
  <si>
    <t>Passeios e Calçadas</t>
  </si>
  <si>
    <t>3.7.6</t>
  </si>
  <si>
    <t>Acessibilidade</t>
  </si>
  <si>
    <t>3.7.7</t>
  </si>
  <si>
    <t>3.7.8</t>
  </si>
  <si>
    <t>3.7.9</t>
  </si>
  <si>
    <t>3.7.10</t>
  </si>
  <si>
    <t>3.7.11</t>
  </si>
  <si>
    <t>3.8</t>
  </si>
  <si>
    <t>ENERGIA E ILUMINAÇÃO</t>
  </si>
  <si>
    <t>3.8.1</t>
  </si>
  <si>
    <t>Postes particulares</t>
  </si>
  <si>
    <t>3.8.2</t>
  </si>
  <si>
    <t>Rede interna de iluminação</t>
  </si>
  <si>
    <t>3.8.3</t>
  </si>
  <si>
    <t>Fotovoltaicas (partes comuns)</t>
  </si>
  <si>
    <t>3.8.4</t>
  </si>
  <si>
    <t>Entrada de ernergia</t>
  </si>
  <si>
    <t>3.8.5</t>
  </si>
  <si>
    <t xml:space="preserve">Rede de distribuição </t>
  </si>
  <si>
    <t>3.8.6</t>
  </si>
  <si>
    <t>Aterramento</t>
  </si>
  <si>
    <t>3.8.7</t>
  </si>
  <si>
    <t>Centro de medição</t>
  </si>
  <si>
    <t>3.8.8</t>
  </si>
  <si>
    <t>3.8.9</t>
  </si>
  <si>
    <t>3.8.10</t>
  </si>
  <si>
    <t>3.9</t>
  </si>
  <si>
    <t>TELEFONIA</t>
  </si>
  <si>
    <t>3.9.1</t>
  </si>
  <si>
    <t>Rede de distribuição - telefonia e interfonia.</t>
  </si>
  <si>
    <t>3.9.2</t>
  </si>
  <si>
    <t>3.9.3</t>
  </si>
  <si>
    <t>3.9.4</t>
  </si>
  <si>
    <t>3.10</t>
  </si>
  <si>
    <t>MURO DE ARRIMO E CONTENÇÃO</t>
  </si>
  <si>
    <t>3.10.1</t>
  </si>
  <si>
    <t>Muro de arrimo</t>
  </si>
  <si>
    <t>3.10.2</t>
  </si>
  <si>
    <t>3.10.3</t>
  </si>
  <si>
    <t>3.10.4</t>
  </si>
  <si>
    <t>3.11</t>
  </si>
  <si>
    <t>FECHAMENTO DE DIVISA</t>
  </si>
  <si>
    <t>3.11.1</t>
  </si>
  <si>
    <t>Muro de divisa em placas de concreto pré-moldadas</t>
  </si>
  <si>
    <t>ml</t>
  </si>
  <si>
    <t>3.11.2</t>
  </si>
  <si>
    <t>3.11.3</t>
  </si>
  <si>
    <t>3.11.4</t>
  </si>
  <si>
    <t>3.11.5</t>
  </si>
  <si>
    <t>3.12</t>
  </si>
  <si>
    <t>PORTÕES DE ACESSO E FECHAMENTOS</t>
  </si>
  <si>
    <t>3.12.1</t>
  </si>
  <si>
    <t>Portões de veículos e pedestre</t>
  </si>
  <si>
    <t>3.12.2</t>
  </si>
  <si>
    <t>Automação de portão</t>
  </si>
  <si>
    <t>3.12.3</t>
  </si>
  <si>
    <t xml:space="preserve">Guarda-corpo </t>
  </si>
  <si>
    <t>3.12.4</t>
  </si>
  <si>
    <t xml:space="preserve">Gradil </t>
  </si>
  <si>
    <t>3.12.5</t>
  </si>
  <si>
    <t>Alambrado</t>
  </si>
  <si>
    <t>3.12.6</t>
  </si>
  <si>
    <t>3.12.7</t>
  </si>
  <si>
    <t>3.12.8</t>
  </si>
  <si>
    <t>3.12.9</t>
  </si>
  <si>
    <t>3.12.10</t>
  </si>
  <si>
    <t>3.13</t>
  </si>
  <si>
    <t>UBANIZAÇÃO E SERVIÇOS EXTERNOS</t>
  </si>
  <si>
    <t>3.13.1</t>
  </si>
  <si>
    <t>Paisagismo Plantio de arvores ornamentais - calçada</t>
  </si>
  <si>
    <t>3.13.2</t>
  </si>
  <si>
    <t>Paisagismo Plantio de grama - calçada</t>
  </si>
  <si>
    <t>3.13.3</t>
  </si>
  <si>
    <t>Paisagismo interno</t>
  </si>
  <si>
    <t>3.13.4</t>
  </si>
  <si>
    <t>TCRA/ TCA</t>
  </si>
  <si>
    <t>3.13.5</t>
  </si>
  <si>
    <t>Ligações Definitivas</t>
  </si>
  <si>
    <t>3.13.6</t>
  </si>
  <si>
    <t>3.13.7</t>
  </si>
  <si>
    <t>3.13.8</t>
  </si>
  <si>
    <t>3.13.9</t>
  </si>
  <si>
    <t>4.1</t>
  </si>
  <si>
    <t>Abrigos e Cilindros/Equip.</t>
  </si>
  <si>
    <t>4.2</t>
  </si>
  <si>
    <t>Lixeira</t>
  </si>
  <si>
    <t>4.3</t>
  </si>
  <si>
    <t>Portaria</t>
  </si>
  <si>
    <t>4.4</t>
  </si>
  <si>
    <t>4.5</t>
  </si>
  <si>
    <t>4.6</t>
  </si>
  <si>
    <t>4.7</t>
  </si>
  <si>
    <t>Quiosque / Churrasqueira</t>
  </si>
  <si>
    <t>4.8</t>
  </si>
  <si>
    <t>4.9</t>
  </si>
  <si>
    <t>4.10</t>
  </si>
  <si>
    <t>4.11</t>
  </si>
  <si>
    <t>4.12</t>
  </si>
  <si>
    <t>5.1</t>
  </si>
  <si>
    <t>Rede Água Potável</t>
  </si>
  <si>
    <t>5.2</t>
  </si>
  <si>
    <t>Esgoto</t>
  </si>
  <si>
    <t>5.3</t>
  </si>
  <si>
    <t>Drenagem</t>
  </si>
  <si>
    <t>5.4</t>
  </si>
  <si>
    <t>Calçada</t>
  </si>
  <si>
    <t>5.5</t>
  </si>
  <si>
    <t>Rede de Energia Elétrica</t>
  </si>
  <si>
    <t>5.6</t>
  </si>
  <si>
    <t>Reforço de rede (Transformadores)</t>
  </si>
  <si>
    <t>5.7</t>
  </si>
  <si>
    <t>Vias de acesso (Extensão de guias/sarjetas/pavimentação)</t>
  </si>
  <si>
    <t>5.8</t>
  </si>
  <si>
    <t>5.9</t>
  </si>
  <si>
    <t>5.10</t>
  </si>
  <si>
    <t>5.11</t>
  </si>
  <si>
    <t>5.12</t>
  </si>
  <si>
    <t>6.1</t>
  </si>
  <si>
    <t>Risco Engenharia</t>
  </si>
  <si>
    <t>6.2</t>
  </si>
  <si>
    <t>SGC: Garantia Executante Construtor / Garantia Término de Obra</t>
  </si>
  <si>
    <t>6.3</t>
  </si>
  <si>
    <t>SGPE: Garantia Pós Entrega / Manutenção Corretiva</t>
  </si>
  <si>
    <t>6.4</t>
  </si>
  <si>
    <t>6.5</t>
  </si>
  <si>
    <t>6.6</t>
  </si>
  <si>
    <t>7.1</t>
  </si>
  <si>
    <t>Emissão AVCB</t>
  </si>
  <si>
    <t>7.2</t>
  </si>
  <si>
    <t>Quitação de INSS</t>
  </si>
  <si>
    <t>7.3</t>
  </si>
  <si>
    <t>Ambiental</t>
  </si>
  <si>
    <t>7.4</t>
  </si>
  <si>
    <t>Ligação definitiva água</t>
  </si>
  <si>
    <t>7.5</t>
  </si>
  <si>
    <t>Ligação definitiva energia</t>
  </si>
  <si>
    <t>7.6</t>
  </si>
  <si>
    <t>Ligação gás</t>
  </si>
  <si>
    <t>7.7</t>
  </si>
  <si>
    <t>CND ISS</t>
  </si>
  <si>
    <t>7.8</t>
  </si>
  <si>
    <t>Habite-se</t>
  </si>
  <si>
    <t>7.9</t>
  </si>
  <si>
    <t>CND INSS</t>
  </si>
  <si>
    <t>7.10</t>
  </si>
  <si>
    <t>Averbação da Construção</t>
  </si>
  <si>
    <t>7.11</t>
  </si>
  <si>
    <t>Matrículas induvidualizadas</t>
  </si>
  <si>
    <t>7.12</t>
  </si>
  <si>
    <t>Entrega de chaves / AGI</t>
  </si>
  <si>
    <t>7.13</t>
  </si>
  <si>
    <t>7.14</t>
  </si>
  <si>
    <t>VALORES SEM BDI</t>
  </si>
  <si>
    <t>VALORES COM BDI</t>
  </si>
  <si>
    <t>CUSTO INDIRETO</t>
  </si>
  <si>
    <t>CUSTO DE HABITAÇÃO:</t>
  </si>
  <si>
    <t>CUSTO DE INFRAESTRUTURA:</t>
  </si>
  <si>
    <t>CUSTO DE EQUIPAMENTOS:</t>
  </si>
  <si>
    <t>CUSTO DE INFRA EXTERNA:</t>
  </si>
  <si>
    <t xml:space="preserve">CUSTO TOTAL DE OBRAS: </t>
  </si>
  <si>
    <t xml:space="preserve"> ORÇAMENTO DETALHADO</t>
  </si>
  <si>
    <t xml:space="preserve">  Total de UH (CCA):</t>
  </si>
  <si>
    <t>(A) CUSTO DE INDIRETOS:</t>
  </si>
  <si>
    <t>(B) CUSTO DE HABITAÇÃO:</t>
  </si>
  <si>
    <t>(C) CUSTO DE INFRAESTRUTURA:</t>
  </si>
  <si>
    <t>(D) CUSTO DE EQUIPAMENTOS:</t>
  </si>
  <si>
    <t>(E) CUSTO DE INFRA EXTERNA:</t>
  </si>
  <si>
    <t xml:space="preserve">(F) =  (B) + (C) + (D) + (E) CUSTO OBRAS : </t>
  </si>
  <si>
    <t xml:space="preserve">(T) = (F) + (A) TOTAL DE OBRAS E INDIRETOS : </t>
  </si>
  <si>
    <t xml:space="preserve">  CRONOGRAMA FÍSICO FINANCEIRO DETALHADO</t>
  </si>
  <si>
    <t>MÊS 0</t>
  </si>
  <si>
    <t>Valor Orçado</t>
  </si>
  <si>
    <t>Valor</t>
  </si>
  <si>
    <t/>
  </si>
  <si>
    <t>TOTAL TERRENO</t>
  </si>
  <si>
    <t>TOTAL OBRA</t>
  </si>
  <si>
    <t>TOTAL EMPREENDIMENTO</t>
  </si>
  <si>
    <t>CRONOGRAMA FÍSICO SIMPLIFICADO</t>
  </si>
  <si>
    <t>Item</t>
  </si>
  <si>
    <t>Serviços</t>
  </si>
  <si>
    <t>CRONOGRAMA FÍSICO</t>
  </si>
  <si>
    <t>% ACUMULADO</t>
  </si>
  <si>
    <t>CRONOGRAMA FINANCEIRO</t>
  </si>
  <si>
    <t>CRONOGRAMA FINANCEIRO: Inserir pencentual previsto de desembolso financeiro referente ao VALOR DA OBRA (valor de obra e demais despesas, sem valor de terreno), considerando 5% no último mês</t>
  </si>
  <si>
    <t>Assinatura do Responsável Técnico pelo Cronograma</t>
  </si>
  <si>
    <t>LISTA TABELA REFERÊNCIA</t>
  </si>
  <si>
    <t>SINAPI</t>
  </si>
  <si>
    <t>BOLETIM CDHU</t>
  </si>
  <si>
    <t>TABELA SIURB/PMSP</t>
  </si>
  <si>
    <t>COTAÇÃO</t>
  </si>
  <si>
    <t>OUTROS</t>
  </si>
  <si>
    <t>CÁLCULO DE ÁREAS</t>
  </si>
  <si>
    <t>Vãos:</t>
  </si>
  <si>
    <t>1. Tipologia Tipo 01 (120X)</t>
  </si>
  <si>
    <t>Largura</t>
  </si>
  <si>
    <t>altura</t>
  </si>
  <si>
    <t>área</t>
  </si>
  <si>
    <t>Qtde.</t>
  </si>
  <si>
    <t>Ambiente</t>
  </si>
  <si>
    <t>Perímetro</t>
  </si>
  <si>
    <t>Pé-Direito</t>
  </si>
  <si>
    <t>Área</t>
  </si>
  <si>
    <t>Área de parede</t>
  </si>
  <si>
    <t>Vãos totais</t>
  </si>
  <si>
    <t>Área de parede - vãos totais</t>
  </si>
  <si>
    <t>Teto com gesso liso</t>
  </si>
  <si>
    <t>Forro de gesso</t>
  </si>
  <si>
    <t>Gesso liso nas paredes</t>
  </si>
  <si>
    <t>Azulejo</t>
  </si>
  <si>
    <t>Piso cerâmico</t>
  </si>
  <si>
    <t>Rodapé</t>
  </si>
  <si>
    <t>P1:</t>
  </si>
  <si>
    <t>P2:</t>
  </si>
  <si>
    <t>Sala</t>
  </si>
  <si>
    <t>P3:</t>
  </si>
  <si>
    <t>Cozinha</t>
  </si>
  <si>
    <t>Janela Sala:</t>
  </si>
  <si>
    <t>Área de Serviço</t>
  </si>
  <si>
    <t>Janela Dorm:</t>
  </si>
  <si>
    <t>Dorm. 1</t>
  </si>
  <si>
    <t>Janela WC:</t>
  </si>
  <si>
    <t>Dorm. 2</t>
  </si>
  <si>
    <t>Janela AS:</t>
  </si>
  <si>
    <t>WC</t>
  </si>
  <si>
    <t>Quantidade apto. tipo</t>
  </si>
  <si>
    <t>2. Tipologia Tipo 02 (60X)</t>
  </si>
  <si>
    <t>Janela escada:</t>
  </si>
  <si>
    <t>Janela Tº</t>
  </si>
  <si>
    <t>Porta alumínio Tº</t>
  </si>
  <si>
    <t>Guarita</t>
  </si>
  <si>
    <t>PCF:</t>
  </si>
  <si>
    <t>PEL:</t>
  </si>
  <si>
    <t>Área total de alumínio:</t>
  </si>
  <si>
    <t>3. Medidas das áreas comuns</t>
  </si>
  <si>
    <t>4. Áreas de Construção</t>
  </si>
  <si>
    <t>Escada Tipo (36x)</t>
  </si>
  <si>
    <t>Área de Terreno</t>
  </si>
  <si>
    <t>Área de projeção da laje</t>
  </si>
  <si>
    <t>Ante-Câmara (36X)</t>
  </si>
  <si>
    <t>Área Privativa</t>
  </si>
  <si>
    <t>Elevador (72x)</t>
  </si>
  <si>
    <t>Áreas Comuns</t>
  </si>
  <si>
    <t>Circulação Tipo (30X)</t>
  </si>
  <si>
    <t>Shaft elétrico (30X)</t>
  </si>
  <si>
    <t>WC Fem</t>
  </si>
  <si>
    <t>WC Mas</t>
  </si>
  <si>
    <t>WC Def</t>
  </si>
  <si>
    <t>5. Total das Áreas de serviços e materiais</t>
  </si>
  <si>
    <t>Zeladoria - Bl. A</t>
  </si>
  <si>
    <t xml:space="preserve">  Total dos itens de 1 e 2</t>
  </si>
  <si>
    <t xml:space="preserve">  Total do item 3</t>
  </si>
  <si>
    <t>Total da obra</t>
  </si>
  <si>
    <t>Centro de Medições - Bl. A</t>
  </si>
  <si>
    <t>Hall Tº - Bl. A</t>
  </si>
  <si>
    <t>Salão de Jogos</t>
  </si>
  <si>
    <t>Zeladoria - Bl. B</t>
  </si>
  <si>
    <t>Centro de Medições - Bl. B</t>
  </si>
  <si>
    <t>Hall Tº - Bl. B</t>
  </si>
  <si>
    <t>6. Área de Fachada</t>
  </si>
  <si>
    <t>Barrilete - Bl. A</t>
  </si>
  <si>
    <t>Perímetro (andar tipo.):</t>
  </si>
  <si>
    <t>Barrilete - Bl. B</t>
  </si>
  <si>
    <t>Altura:</t>
  </si>
  <si>
    <t>Térreo Externo</t>
  </si>
  <si>
    <t>Vãos por andar tipo:</t>
  </si>
  <si>
    <t>vãos 15 andares</t>
  </si>
  <si>
    <t>Área de fachada - vãos totais:</t>
  </si>
  <si>
    <t>1º SS</t>
  </si>
  <si>
    <t>2º SS</t>
  </si>
  <si>
    <t>9. Cálculo de Área de Alvenaria</t>
  </si>
  <si>
    <t>metragem linear 1 andar tipo:</t>
  </si>
  <si>
    <t>metragem quadrada 1 andar:</t>
  </si>
  <si>
    <t>equivalência 17 and:</t>
  </si>
  <si>
    <t>Quantidade total</t>
  </si>
  <si>
    <t>Área total de alvenaria:</t>
  </si>
  <si>
    <t>Sacada frontal:</t>
  </si>
  <si>
    <t>Porta balcão Suíte:</t>
  </si>
  <si>
    <t>Porta balcão 1:</t>
  </si>
  <si>
    <t>Porta balcão 2:</t>
  </si>
  <si>
    <t>Sacada Tipo 5:</t>
  </si>
  <si>
    <t>Sacada Tipo 6:</t>
  </si>
  <si>
    <t>Sacada Tipo 7/8:</t>
  </si>
  <si>
    <t>Janela circulação:</t>
  </si>
  <si>
    <t>Porta alumínio:</t>
  </si>
  <si>
    <t>Janela:</t>
  </si>
  <si>
    <t>Salão:</t>
  </si>
  <si>
    <t>FA1: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</si>
</sst>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&quot;R$ &quot;#,##0.00"/>
    <numFmt numFmtId="168" formatCode="0.0%"/>
    <numFmt numFmtId="169" formatCode="#,###.00\ &quot;m²&quot;"/>
    <numFmt numFmtId="170" formatCode="&quot;R$&quot;\ #,##0.00_)&quot;/m²&quot;"/>
    <numFmt numFmtId="171" formatCode="&quot;MÊS&quot;\ #"/>
    <numFmt numFmtId="172" formatCode="#,##0.00\ &quot;m²&quot;;[Red]\-#,##0.00\ &quot;m²&quot;"/>
    <numFmt numFmtId="173" formatCode="0.0000%"/>
    <numFmt numFmtId="174" formatCode="#.00\ &quot;m&quot;"/>
    <numFmt numFmtId="175" formatCode="#.00\ &quot;m²&quot;"/>
    <numFmt numFmtId="176" formatCode="0.00\ &quot;m²&quot;"/>
    <numFmt numFmtId="177" formatCode="0.00\ &quot;m&quot;"/>
    <numFmt numFmtId="178" formatCode="0,000.00\ &quot;m²&quot;"/>
    <numFmt numFmtId="179" formatCode="##\ &quot;pç&quot;"/>
    <numFmt numFmtId="180" formatCode="&quot;R$&quot;\ 0,000.00\ &quot;/m²&quot;"/>
    <numFmt numFmtId="181" formatCode="0\ &quot;meses&quot;"/>
    <numFmt numFmtId="182" formatCode="0.0000"/>
    <numFmt numFmtId="183" formatCode="[$-416]mmmm\-yy;@"/>
    <numFmt numFmtId="184" formatCode="000000000\-00"/>
    <numFmt numFmtId="185" formatCode="#,##0.00_ ;[Red]\-#,##0.00\ "/>
    <numFmt numFmtId="186" formatCode="#,##0_ ;[Red]\-#,##0\ "/>
    <numFmt numFmtId="187" formatCode="&quot;R$&quot;\ #,##0.00_)&quot;/UH&quot;"/>
    <numFmt numFmtId="188" formatCode="#,###.00\ &quot;/m²&quot;"/>
    <numFmt numFmtId="189" formatCode="#,###.00\ &quot;/UH&quot;"/>
    <numFmt numFmtId="190" formatCode="#,##0.000_ ;[Red]\-#,##0.000\ "/>
    <numFmt numFmtId="191" formatCode="[$-416]mmm\-yy;@"/>
    <numFmt numFmtId="192" formatCode="#,##0.00000000_ ;[Red]\-#,##0.00000000\ "/>
    <numFmt numFmtId="193" formatCode="#,##0.000000_ ;[Red]\-#,##0.000000\ "/>
    <numFmt numFmtId="194" formatCode="#,##0.000000"/>
  </numFmts>
  <fonts count="138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4"/>
      <color indexed="8"/>
      <name val="Calibri"/>
      <family val="2"/>
    </font>
    <font>
      <b/>
      <sz val="14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22"/>
      <name val="Calibri"/>
      <family val="2"/>
    </font>
    <font>
      <b/>
      <sz val="16"/>
      <color indexed="9"/>
      <name val="Calibri"/>
      <family val="2"/>
    </font>
    <font>
      <b/>
      <sz val="11"/>
      <color indexed="9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b/>
      <sz val="8"/>
      <color indexed="8"/>
      <name val="Calibri"/>
      <family val="2"/>
    </font>
    <font>
      <b/>
      <i/>
      <sz val="11"/>
      <color indexed="8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4"/>
      <color indexed="9"/>
      <name val="Calibri"/>
      <family val="2"/>
    </font>
    <font>
      <b/>
      <i/>
      <sz val="12"/>
      <color indexed="8"/>
      <name val="Calibri"/>
      <family val="2"/>
    </font>
    <font>
      <b/>
      <sz val="10"/>
      <color indexed="9"/>
      <name val="Calibri"/>
      <family val="2"/>
    </font>
    <font>
      <b/>
      <i/>
      <sz val="10"/>
      <color indexed="18"/>
      <name val="Calibri"/>
      <family val="2"/>
    </font>
    <font>
      <b/>
      <sz val="9"/>
      <color indexed="9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9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b/>
      <sz val="10"/>
      <color indexed="56"/>
      <name val="Calibri"/>
      <family val="2"/>
      <scheme val="minor"/>
    </font>
    <font>
      <sz val="12"/>
      <color indexed="8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3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2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</font>
    <font>
      <sz val="11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9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rgb="FF0070C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2"/>
      <name val="Calibri"/>
      <family val="2"/>
    </font>
    <font>
      <b/>
      <sz val="10"/>
      <color theme="9" tint="-0.249977111117893"/>
      <name val="Calibri"/>
      <family val="2"/>
      <scheme val="minor"/>
    </font>
    <font>
      <b/>
      <sz val="14"/>
      <name val="Arial"/>
      <family val="2"/>
    </font>
    <font>
      <b/>
      <sz val="16"/>
      <color theme="0"/>
      <name val="Calibri"/>
      <family val="2"/>
    </font>
    <font>
      <sz val="9"/>
      <color indexed="8"/>
      <name val="Calibri"/>
      <family val="2"/>
    </font>
    <font>
      <b/>
      <sz val="9"/>
      <color indexed="81"/>
      <name val="Segoe UI"/>
      <family val="2"/>
    </font>
    <font>
      <b/>
      <sz val="16"/>
      <name val="Calibri"/>
      <family val="2"/>
    </font>
    <font>
      <b/>
      <sz val="12"/>
      <color theme="0"/>
      <name val="Calibri"/>
      <family val="2"/>
    </font>
    <font>
      <b/>
      <u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8"/>
      <color indexed="9"/>
      <name val="Calibri"/>
      <family val="2"/>
    </font>
    <font>
      <b/>
      <sz val="18"/>
      <color indexed="8"/>
      <name val="Calibri"/>
      <family val="2"/>
    </font>
    <font>
      <sz val="18"/>
      <name val="Calibri"/>
      <family val="2"/>
    </font>
    <font>
      <sz val="18"/>
      <color indexed="8"/>
      <name val="Calibri"/>
      <family val="2"/>
    </font>
    <font>
      <b/>
      <sz val="10"/>
      <color rgb="FFFFFF00"/>
      <name val="Calibri"/>
      <family val="2"/>
    </font>
    <font>
      <b/>
      <sz val="11"/>
      <color theme="0"/>
      <name val="Calibri"/>
      <family val="2"/>
    </font>
    <font>
      <u/>
      <sz val="8"/>
      <color theme="10"/>
      <name val="Arial"/>
      <family val="2"/>
    </font>
    <font>
      <b/>
      <sz val="9"/>
      <name val="Calibri"/>
      <family val="2"/>
    </font>
    <font>
      <sz val="10"/>
      <name val="Calibri"/>
      <family val="2"/>
      <scheme val="minor"/>
    </font>
    <font>
      <b/>
      <sz val="9"/>
      <color theme="0"/>
      <name val="Calibri"/>
      <family val="2"/>
    </font>
    <font>
      <b/>
      <i/>
      <sz val="14"/>
      <color rgb="FF000000"/>
      <name val="Calibri"/>
      <family val="2"/>
    </font>
    <font>
      <b/>
      <sz val="14"/>
      <color theme="1" tint="0.499984740745262"/>
      <name val="Calibri"/>
      <family val="2"/>
    </font>
    <font>
      <b/>
      <sz val="8"/>
      <name val="Calibri"/>
      <family val="2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5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</font>
    <font>
      <u/>
      <sz val="12"/>
      <name val="Calibri"/>
      <family val="2"/>
    </font>
    <font>
      <sz val="16"/>
      <name val="Calibri"/>
      <family val="2"/>
    </font>
    <font>
      <sz val="16"/>
      <color indexed="8"/>
      <name val="Calibri"/>
      <family val="2"/>
    </font>
    <font>
      <b/>
      <sz val="16"/>
      <color rgb="FFFF000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</font>
    <font>
      <b/>
      <sz val="20"/>
      <name val="Calibri"/>
      <family val="2"/>
    </font>
    <font>
      <b/>
      <sz val="15"/>
      <color theme="0"/>
      <name val="Calibri"/>
      <family val="2"/>
    </font>
    <font>
      <b/>
      <sz val="12"/>
      <color rgb="FFFFFF00"/>
      <name val="Calibri"/>
      <family val="2"/>
    </font>
    <font>
      <b/>
      <i/>
      <sz val="10"/>
      <color rgb="FF000000"/>
      <name val="Calibri"/>
      <family val="2"/>
    </font>
    <font>
      <sz val="9"/>
      <name val="Arial"/>
      <family val="2"/>
    </font>
    <font>
      <b/>
      <sz val="16"/>
      <color rgb="FF000000"/>
      <name val="Calibri"/>
      <family val="2"/>
    </font>
    <font>
      <sz val="9"/>
      <name val="Arial"/>
      <family val="2"/>
    </font>
    <font>
      <i/>
      <sz val="8"/>
      <name val="Calibri"/>
      <family val="2"/>
      <scheme val="minor"/>
    </font>
    <font>
      <b/>
      <i/>
      <sz val="12"/>
      <color theme="0"/>
      <name val="Calibri"/>
      <family val="2"/>
    </font>
    <font>
      <i/>
      <sz val="8"/>
      <name val="Calibri"/>
      <family val="2"/>
    </font>
    <font>
      <b/>
      <i/>
      <sz val="9"/>
      <color indexed="8"/>
      <name val="Calibri"/>
      <family val="2"/>
    </font>
    <font>
      <i/>
      <sz val="9"/>
      <name val="Calibri"/>
      <family val="2"/>
      <scheme val="minor"/>
    </font>
    <font>
      <u/>
      <sz val="11"/>
      <color theme="10"/>
      <name val="Arial"/>
      <family val="2"/>
    </font>
    <font>
      <b/>
      <i/>
      <sz val="8"/>
      <color indexed="8"/>
      <name val="Calibri"/>
      <family val="2"/>
    </font>
    <font>
      <sz val="7"/>
      <color rgb="FFEAEAEA"/>
      <name val="Calibri"/>
      <family val="2"/>
    </font>
    <font>
      <b/>
      <sz val="8"/>
      <color rgb="FFEAEAEA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EAEAEA"/>
        <bgColor indexed="64"/>
      </patternFill>
    </fill>
    <fill>
      <gradientFill>
        <stop position="0">
          <color theme="0"/>
        </stop>
        <stop position="1">
          <color rgb="FFEAEAEA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9"/>
      </left>
      <right style="thick">
        <color theme="0"/>
      </right>
      <top style="thick">
        <color indexed="9"/>
      </top>
      <bottom/>
      <diagonal/>
    </border>
    <border>
      <left style="thick">
        <color indexed="9"/>
      </left>
      <right style="thick">
        <color theme="0"/>
      </right>
      <top/>
      <bottom style="thick">
        <color indexed="9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hair">
        <color indexed="64"/>
      </left>
      <right/>
      <top style="hair">
        <color auto="1"/>
      </top>
      <bottom style="hair">
        <color indexed="6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2">
    <xf numFmtId="0" fontId="0" fillId="0" borderId="0"/>
    <xf numFmtId="166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27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99" fillId="0" borderId="0" applyNumberFormat="0" applyFill="0" applyBorder="0" applyAlignment="0" applyProtection="0"/>
    <xf numFmtId="0" fontId="2" fillId="0" borderId="0"/>
    <xf numFmtId="165" fontId="3" fillId="0" borderId="0" applyFont="0" applyFill="0" applyBorder="0" applyAlignment="0" applyProtection="0"/>
    <xf numFmtId="0" fontId="1" fillId="0" borderId="0"/>
  </cellStyleXfs>
  <cellXfs count="688">
    <xf numFmtId="0" fontId="0" fillId="0" borderId="0" xfId="0"/>
    <xf numFmtId="4" fontId="6" fillId="0" borderId="0" xfId="4" applyNumberFormat="1" applyFont="1" applyAlignment="1">
      <alignment horizontal="center" vertical="center"/>
    </xf>
    <xf numFmtId="167" fontId="6" fillId="0" borderId="0" xfId="4" applyNumberFormat="1" applyFont="1" applyAlignment="1">
      <alignment horizontal="center" vertical="center"/>
    </xf>
    <xf numFmtId="167" fontId="7" fillId="0" borderId="0" xfId="4" applyNumberFormat="1" applyFont="1" applyAlignment="1">
      <alignment vertical="center"/>
    </xf>
    <xf numFmtId="0" fontId="6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4" fontId="6" fillId="0" borderId="0" xfId="4" applyNumberFormat="1" applyFont="1" applyAlignment="1">
      <alignment horizontal="left" vertical="center"/>
    </xf>
    <xf numFmtId="167" fontId="6" fillId="0" borderId="0" xfId="4" applyNumberFormat="1" applyFont="1" applyAlignment="1">
      <alignment vertical="center"/>
    </xf>
    <xf numFmtId="0" fontId="6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9" fillId="0" borderId="0" xfId="4" applyFont="1" applyAlignment="1">
      <alignment vertical="center"/>
    </xf>
    <xf numFmtId="0" fontId="4" fillId="0" borderId="0" xfId="4" applyFont="1" applyAlignment="1">
      <alignment horizontal="center" vertical="center"/>
    </xf>
    <xf numFmtId="4" fontId="8" fillId="0" borderId="0" xfId="4" applyNumberFormat="1" applyFont="1" applyAlignment="1">
      <alignment horizontal="center" vertical="center"/>
    </xf>
    <xf numFmtId="165" fontId="8" fillId="0" borderId="0" xfId="10" applyNumberFormat="1" applyFont="1" applyBorder="1" applyAlignment="1">
      <alignment vertical="center"/>
    </xf>
    <xf numFmtId="165" fontId="15" fillId="0" borderId="0" xfId="10" applyNumberFormat="1" applyFont="1" applyBorder="1" applyAlignment="1">
      <alignment horizontal="centerContinuous" vertical="center"/>
    </xf>
    <xf numFmtId="0" fontId="8" fillId="2" borderId="0" xfId="4" applyFont="1" applyFill="1" applyAlignment="1">
      <alignment vertical="center"/>
    </xf>
    <xf numFmtId="0" fontId="17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11" fillId="0" borderId="0" xfId="4" applyFont="1" applyAlignment="1">
      <alignment horizontal="center" vertical="center"/>
    </xf>
    <xf numFmtId="0" fontId="16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8" fillId="0" borderId="0" xfId="4" applyFont="1" applyAlignment="1">
      <alignment vertical="center"/>
    </xf>
    <xf numFmtId="164" fontId="8" fillId="0" borderId="0" xfId="10" applyNumberFormat="1" applyFont="1" applyBorder="1" applyAlignment="1">
      <alignment vertical="center"/>
    </xf>
    <xf numFmtId="10" fontId="8" fillId="0" borderId="0" xfId="7" applyNumberFormat="1" applyFont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4" fillId="0" borderId="0" xfId="4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9" fillId="0" borderId="0" xfId="5" applyFont="1" applyAlignment="1">
      <alignment vertical="center"/>
    </xf>
    <xf numFmtId="165" fontId="28" fillId="0" borderId="0" xfId="11" applyFont="1" applyBorder="1" applyAlignment="1">
      <alignment vertical="center"/>
    </xf>
    <xf numFmtId="10" fontId="28" fillId="0" borderId="0" xfId="8" applyNumberFormat="1" applyFont="1" applyBorder="1" applyAlignment="1">
      <alignment vertical="center"/>
    </xf>
    <xf numFmtId="0" fontId="28" fillId="0" borderId="0" xfId="5" applyFont="1" applyAlignment="1">
      <alignment horizontal="center" vertical="center"/>
    </xf>
    <xf numFmtId="165" fontId="28" fillId="0" borderId="0" xfId="11" applyFont="1" applyAlignment="1">
      <alignment vertical="center"/>
    </xf>
    <xf numFmtId="10" fontId="28" fillId="0" borderId="0" xfId="8" applyNumberFormat="1" applyFont="1" applyAlignment="1">
      <alignment vertical="center"/>
    </xf>
    <xf numFmtId="164" fontId="6" fillId="0" borderId="0" xfId="2" applyFont="1" applyFill="1" applyBorder="1" applyAlignment="1">
      <alignment horizontal="center" vertical="center"/>
    </xf>
    <xf numFmtId="164" fontId="6" fillId="0" borderId="0" xfId="2" applyFont="1" applyFill="1" applyBorder="1" applyAlignment="1">
      <alignment horizontal="centerContinuous" vertical="center"/>
    </xf>
    <xf numFmtId="164" fontId="8" fillId="0" borderId="0" xfId="2" applyFont="1" applyFill="1" applyBorder="1" applyAlignment="1">
      <alignment horizontal="center" vertical="center"/>
    </xf>
    <xf numFmtId="0" fontId="28" fillId="0" borderId="0" xfId="5" applyFont="1" applyAlignment="1">
      <alignment horizontal="right" vertical="center"/>
    </xf>
    <xf numFmtId="167" fontId="7" fillId="0" borderId="0" xfId="4" applyNumberFormat="1" applyFont="1" applyAlignment="1">
      <alignment horizontal="center" vertical="center"/>
    </xf>
    <xf numFmtId="4" fontId="4" fillId="0" borderId="0" xfId="4" applyNumberFormat="1" applyFont="1" applyAlignment="1">
      <alignment horizontal="right" vertical="center"/>
    </xf>
    <xf numFmtId="164" fontId="29" fillId="0" borderId="15" xfId="2" applyFont="1" applyFill="1" applyBorder="1" applyAlignment="1">
      <alignment vertical="center"/>
    </xf>
    <xf numFmtId="164" fontId="8" fillId="0" borderId="0" xfId="2" applyFont="1" applyFill="1" applyBorder="1" applyAlignment="1">
      <alignment horizontal="left" vertical="center"/>
    </xf>
    <xf numFmtId="43" fontId="8" fillId="0" borderId="0" xfId="4" applyNumberFormat="1" applyFont="1" applyAlignment="1">
      <alignment vertical="center"/>
    </xf>
    <xf numFmtId="164" fontId="41" fillId="0" borderId="0" xfId="2" applyFont="1" applyFill="1" applyBorder="1" applyAlignment="1">
      <alignment horizontal="center" vertical="center"/>
    </xf>
    <xf numFmtId="0" fontId="42" fillId="0" borderId="0" xfId="4" applyFont="1" applyAlignment="1">
      <alignment horizontal="right" vertical="center"/>
    </xf>
    <xf numFmtId="0" fontId="31" fillId="0" borderId="0" xfId="0" applyFont="1" applyAlignment="1">
      <alignment vertical="center"/>
    </xf>
    <xf numFmtId="0" fontId="43" fillId="0" borderId="0" xfId="4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4" fontId="42" fillId="0" borderId="0" xfId="2" applyNumberFormat="1" applyFont="1" applyFill="1" applyBorder="1" applyAlignment="1">
      <alignment horizontal="center" vertical="center"/>
    </xf>
    <xf numFmtId="4" fontId="42" fillId="0" borderId="0" xfId="4" applyNumberFormat="1" applyFont="1" applyAlignment="1">
      <alignment horizontal="center" vertical="center"/>
    </xf>
    <xf numFmtId="4" fontId="8" fillId="0" borderId="0" xfId="4" applyNumberFormat="1" applyFont="1" applyAlignment="1">
      <alignment horizontal="left" vertical="center"/>
    </xf>
    <xf numFmtId="164" fontId="9" fillId="0" borderId="0" xfId="2" applyFont="1" applyBorder="1" applyAlignment="1">
      <alignment vertical="center"/>
    </xf>
    <xf numFmtId="164" fontId="7" fillId="0" borderId="0" xfId="4" applyNumberFormat="1" applyFont="1" applyAlignment="1">
      <alignment vertical="center"/>
    </xf>
    <xf numFmtId="43" fontId="9" fillId="0" borderId="0" xfId="4" applyNumberFormat="1" applyFont="1" applyAlignment="1">
      <alignment vertical="center"/>
    </xf>
    <xf numFmtId="10" fontId="6" fillId="0" borderId="0" xfId="6" applyNumberFormat="1" applyFont="1" applyFill="1" applyBorder="1" applyAlignment="1">
      <alignment horizontal="center" vertical="center"/>
    </xf>
    <xf numFmtId="4" fontId="11" fillId="0" borderId="0" xfId="4" applyNumberFormat="1" applyFont="1" applyAlignment="1">
      <alignment horizontal="center" vertical="center"/>
    </xf>
    <xf numFmtId="164" fontId="11" fillId="0" borderId="0" xfId="2" applyFont="1" applyFill="1" applyBorder="1" applyAlignment="1">
      <alignment horizontal="center" vertical="center"/>
    </xf>
    <xf numFmtId="4" fontId="44" fillId="0" borderId="0" xfId="4" applyNumberFormat="1" applyFont="1" applyAlignment="1">
      <alignment horizontal="center" vertical="center"/>
    </xf>
    <xf numFmtId="164" fontId="44" fillId="0" borderId="0" xfId="2" applyFont="1" applyFill="1" applyBorder="1" applyAlignment="1">
      <alignment horizontal="center" vertical="center"/>
    </xf>
    <xf numFmtId="4" fontId="11" fillId="0" borderId="0" xfId="4" applyNumberFormat="1" applyFont="1" applyAlignment="1">
      <alignment horizontal="left" vertical="center"/>
    </xf>
    <xf numFmtId="173" fontId="44" fillId="0" borderId="0" xfId="6" applyNumberFormat="1" applyFont="1" applyFill="1" applyBorder="1" applyAlignment="1">
      <alignment horizontal="center" vertical="center"/>
    </xf>
    <xf numFmtId="164" fontId="48" fillId="0" borderId="0" xfId="2" applyFont="1" applyFill="1" applyBorder="1" applyAlignment="1">
      <alignment horizontal="centerContinuous" vertical="center"/>
    </xf>
    <xf numFmtId="164" fontId="49" fillId="0" borderId="0" xfId="2" applyFont="1" applyFill="1" applyBorder="1" applyAlignment="1">
      <alignment horizontal="left" vertical="center"/>
    </xf>
    <xf numFmtId="0" fontId="49" fillId="0" borderId="3" xfId="4" applyFont="1" applyBorder="1" applyAlignment="1">
      <alignment horizontal="center" vertical="center"/>
    </xf>
    <xf numFmtId="4" fontId="48" fillId="0" borderId="3" xfId="4" applyNumberFormat="1" applyFont="1" applyBorder="1" applyAlignment="1">
      <alignment horizontal="center" vertical="center"/>
    </xf>
    <xf numFmtId="0" fontId="49" fillId="0" borderId="0" xfId="4" applyFont="1" applyAlignment="1">
      <alignment vertical="center"/>
    </xf>
    <xf numFmtId="164" fontId="49" fillId="0" borderId="0" xfId="2" applyFont="1" applyFill="1" applyBorder="1" applyAlignment="1">
      <alignment vertical="center"/>
    </xf>
    <xf numFmtId="10" fontId="49" fillId="0" borderId="0" xfId="6" applyNumberFormat="1" applyFont="1" applyFill="1" applyBorder="1" applyAlignment="1">
      <alignment vertical="center"/>
    </xf>
    <xf numFmtId="164" fontId="48" fillId="0" borderId="0" xfId="2" applyFont="1" applyFill="1" applyBorder="1" applyAlignment="1">
      <alignment horizontal="center" vertical="center"/>
    </xf>
    <xf numFmtId="164" fontId="48" fillId="0" borderId="0" xfId="2" applyFont="1" applyFill="1" applyBorder="1" applyAlignment="1">
      <alignment vertical="center"/>
    </xf>
    <xf numFmtId="164" fontId="48" fillId="0" borderId="13" xfId="2" applyFont="1" applyFill="1" applyBorder="1" applyAlignment="1">
      <alignment horizontal="center" vertical="center" wrapText="1"/>
    </xf>
    <xf numFmtId="164" fontId="48" fillId="0" borderId="13" xfId="2" applyFont="1" applyFill="1" applyBorder="1" applyAlignment="1">
      <alignment horizontal="center" vertical="center"/>
    </xf>
    <xf numFmtId="170" fontId="52" fillId="3" borderId="6" xfId="2" applyNumberFormat="1" applyFont="1" applyFill="1" applyBorder="1" applyAlignment="1">
      <alignment horizontal="center" vertical="center"/>
    </xf>
    <xf numFmtId="9" fontId="6" fillId="0" borderId="0" xfId="6" applyFont="1" applyFill="1" applyBorder="1" applyAlignment="1">
      <alignment horizontal="center" vertical="center"/>
    </xf>
    <xf numFmtId="1" fontId="50" fillId="0" borderId="0" xfId="4" applyNumberFormat="1" applyFont="1" applyAlignment="1">
      <alignment horizontal="left" vertical="center"/>
    </xf>
    <xf numFmtId="0" fontId="53" fillId="0" borderId="0" xfId="4" applyFont="1" applyAlignment="1">
      <alignment vertical="center"/>
    </xf>
    <xf numFmtId="0" fontId="54" fillId="0" borderId="0" xfId="4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4" applyFont="1" applyAlignment="1">
      <alignment vertical="center"/>
    </xf>
    <xf numFmtId="0" fontId="57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40" fillId="0" borderId="18" xfId="0" applyFont="1" applyBorder="1" applyAlignment="1">
      <alignment horizontal="center" vertical="center"/>
    </xf>
    <xf numFmtId="0" fontId="38" fillId="0" borderId="20" xfId="0" applyFont="1" applyBorder="1" applyAlignment="1">
      <alignment horizontal="right" vertical="center"/>
    </xf>
    <xf numFmtId="0" fontId="58" fillId="0" borderId="0" xfId="4" applyFont="1" applyAlignment="1">
      <alignment vertical="center"/>
    </xf>
    <xf numFmtId="0" fontId="59" fillId="0" borderId="0" xfId="0" applyFont="1" applyAlignment="1">
      <alignment vertical="center"/>
    </xf>
    <xf numFmtId="0" fontId="38" fillId="0" borderId="0" xfId="4" applyFont="1" applyAlignment="1">
      <alignment horizontal="right" vertical="center"/>
    </xf>
    <xf numFmtId="0" fontId="40" fillId="0" borderId="23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8" fontId="37" fillId="0" borderId="0" xfId="0" applyNumberFormat="1" applyFont="1" applyAlignment="1" applyProtection="1">
      <alignment horizontal="left" vertical="center"/>
      <protection locked="0"/>
    </xf>
    <xf numFmtId="8" fontId="55" fillId="0" borderId="0" xfId="0" applyNumberFormat="1" applyFont="1" applyAlignment="1">
      <alignment horizontal="right" vertical="center"/>
    </xf>
    <xf numFmtId="0" fontId="60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0" fontId="38" fillId="0" borderId="0" xfId="4" applyFont="1" applyAlignment="1">
      <alignment vertical="center"/>
    </xf>
    <xf numFmtId="10" fontId="37" fillId="0" borderId="0" xfId="6" applyNumberFormat="1" applyFont="1" applyFill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19" xfId="0" applyFont="1" applyBorder="1" applyAlignment="1">
      <alignment horizontal="center" vertical="center"/>
    </xf>
    <xf numFmtId="0" fontId="32" fillId="4" borderId="19" xfId="0" applyFont="1" applyFill="1" applyBorder="1" applyAlignment="1">
      <alignment horizontal="center" vertical="center"/>
    </xf>
    <xf numFmtId="0" fontId="32" fillId="7" borderId="19" xfId="0" applyFont="1" applyFill="1" applyBorder="1" applyAlignment="1">
      <alignment horizontal="center" vertical="center"/>
    </xf>
    <xf numFmtId="0" fontId="33" fillId="7" borderId="19" xfId="0" applyFont="1" applyFill="1" applyBorder="1" applyAlignment="1">
      <alignment horizontal="right" vertical="center"/>
    </xf>
    <xf numFmtId="0" fontId="33" fillId="4" borderId="19" xfId="0" applyFont="1" applyFill="1" applyBorder="1" applyAlignment="1">
      <alignment horizontal="right" vertical="center"/>
    </xf>
    <xf numFmtId="174" fontId="35" fillId="7" borderId="19" xfId="0" applyNumberFormat="1" applyFont="1" applyFill="1" applyBorder="1" applyAlignment="1">
      <alignment horizontal="center" vertical="center"/>
    </xf>
    <xf numFmtId="174" fontId="35" fillId="4" borderId="19" xfId="0" applyNumberFormat="1" applyFont="1" applyFill="1" applyBorder="1" applyAlignment="1">
      <alignment horizontal="center" vertical="center"/>
    </xf>
    <xf numFmtId="175" fontId="35" fillId="7" borderId="19" xfId="0" applyNumberFormat="1" applyFont="1" applyFill="1" applyBorder="1" applyAlignment="1">
      <alignment horizontal="center" vertical="center"/>
    </xf>
    <xf numFmtId="175" fontId="35" fillId="4" borderId="19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right" vertical="center"/>
    </xf>
    <xf numFmtId="177" fontId="35" fillId="7" borderId="19" xfId="0" applyNumberFormat="1" applyFont="1" applyFill="1" applyBorder="1" applyAlignment="1">
      <alignment horizontal="center" vertical="center"/>
    </xf>
    <xf numFmtId="176" fontId="35" fillId="7" borderId="19" xfId="0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left" vertical="center"/>
    </xf>
    <xf numFmtId="177" fontId="35" fillId="4" borderId="19" xfId="0" applyNumberFormat="1" applyFont="1" applyFill="1" applyBorder="1" applyAlignment="1">
      <alignment horizontal="center" vertical="center"/>
    </xf>
    <xf numFmtId="0" fontId="67" fillId="0" borderId="0" xfId="0" applyFont="1" applyAlignment="1">
      <alignment horizontal="right" vertical="center"/>
    </xf>
    <xf numFmtId="175" fontId="63" fillId="5" borderId="19" xfId="0" applyNumberFormat="1" applyFont="1" applyFill="1" applyBorder="1" applyAlignment="1">
      <alignment horizontal="center" vertical="center"/>
    </xf>
    <xf numFmtId="176" fontId="63" fillId="5" borderId="19" xfId="0" applyNumberFormat="1" applyFont="1" applyFill="1" applyBorder="1" applyAlignment="1">
      <alignment horizontal="center" vertical="center"/>
    </xf>
    <xf numFmtId="177" fontId="63" fillId="5" borderId="19" xfId="0" applyNumberFormat="1" applyFont="1" applyFill="1" applyBorder="1" applyAlignment="1">
      <alignment horizontal="center" vertical="center"/>
    </xf>
    <xf numFmtId="178" fontId="35" fillId="0" borderId="19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178" fontId="35" fillId="0" borderId="0" xfId="0" applyNumberFormat="1" applyFont="1" applyAlignment="1">
      <alignment horizontal="center" vertical="center"/>
    </xf>
    <xf numFmtId="176" fontId="35" fillId="0" borderId="0" xfId="0" applyNumberFormat="1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178" fontId="32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174" fontId="35" fillId="0" borderId="0" xfId="0" applyNumberFormat="1" applyFont="1" applyAlignment="1">
      <alignment horizontal="center" vertical="center"/>
    </xf>
    <xf numFmtId="178" fontId="35" fillId="9" borderId="1" xfId="0" applyNumberFormat="1" applyFont="1" applyFill="1" applyBorder="1" applyAlignment="1">
      <alignment horizontal="center" vertical="center"/>
    </xf>
    <xf numFmtId="0" fontId="72" fillId="2" borderId="0" xfId="4" applyFont="1" applyFill="1" applyAlignment="1">
      <alignment horizontal="left" vertical="center"/>
    </xf>
    <xf numFmtId="176" fontId="73" fillId="9" borderId="1" xfId="0" applyNumberFormat="1" applyFont="1" applyFill="1" applyBorder="1" applyAlignment="1">
      <alignment horizontal="center" vertical="center"/>
    </xf>
    <xf numFmtId="176" fontId="35" fillId="9" borderId="1" xfId="0" applyNumberFormat="1" applyFont="1" applyFill="1" applyBorder="1" applyAlignment="1">
      <alignment horizontal="center"/>
    </xf>
    <xf numFmtId="0" fontId="12" fillId="0" borderId="0" xfId="4" applyFont="1" applyAlignment="1" applyProtection="1">
      <alignment horizontal="center" vertical="center"/>
      <protection hidden="1"/>
    </xf>
    <xf numFmtId="175" fontId="63" fillId="0" borderId="0" xfId="0" applyNumberFormat="1" applyFont="1" applyAlignment="1">
      <alignment horizontal="center" vertical="center"/>
    </xf>
    <xf numFmtId="176" fontId="63" fillId="0" borderId="0" xfId="0" applyNumberFormat="1" applyFont="1" applyAlignment="1">
      <alignment horizontal="center" vertical="center"/>
    </xf>
    <xf numFmtId="177" fontId="63" fillId="0" borderId="0" xfId="0" applyNumberFormat="1" applyFont="1" applyAlignment="1">
      <alignment horizontal="center" vertical="center"/>
    </xf>
    <xf numFmtId="177" fontId="32" fillId="0" borderId="0" xfId="0" applyNumberFormat="1" applyFont="1" applyAlignment="1">
      <alignment horizontal="center" vertical="center"/>
    </xf>
    <xf numFmtId="167" fontId="75" fillId="0" borderId="0" xfId="4" applyNumberFormat="1" applyFont="1" applyAlignment="1">
      <alignment horizontal="left" vertical="center"/>
    </xf>
    <xf numFmtId="165" fontId="28" fillId="0" borderId="0" xfId="11" applyFont="1" applyFill="1" applyBorder="1" applyAlignment="1">
      <alignment vertical="center"/>
    </xf>
    <xf numFmtId="10" fontId="28" fillId="0" borderId="0" xfId="8" applyNumberFormat="1" applyFont="1" applyFill="1" applyBorder="1" applyAlignment="1">
      <alignment vertical="center"/>
    </xf>
    <xf numFmtId="178" fontId="35" fillId="7" borderId="28" xfId="0" applyNumberFormat="1" applyFont="1" applyFill="1" applyBorder="1" applyAlignment="1">
      <alignment horizontal="center" vertical="center"/>
    </xf>
    <xf numFmtId="176" fontId="35" fillId="4" borderId="19" xfId="0" applyNumberFormat="1" applyFont="1" applyFill="1" applyBorder="1" applyAlignment="1">
      <alignment horizontal="center" vertical="center"/>
    </xf>
    <xf numFmtId="0" fontId="76" fillId="8" borderId="19" xfId="0" applyFont="1" applyFill="1" applyBorder="1" applyAlignment="1">
      <alignment horizontal="right" vertical="center"/>
    </xf>
    <xf numFmtId="0" fontId="76" fillId="0" borderId="19" xfId="0" applyFont="1" applyBorder="1" applyAlignment="1">
      <alignment horizontal="right" vertical="center"/>
    </xf>
    <xf numFmtId="0" fontId="78" fillId="8" borderId="19" xfId="0" applyFont="1" applyFill="1" applyBorder="1" applyAlignment="1">
      <alignment horizontal="right" vertical="center"/>
    </xf>
    <xf numFmtId="0" fontId="78" fillId="0" borderId="14" xfId="0" applyFont="1" applyBorder="1" applyAlignment="1">
      <alignment horizontal="right" vertical="center"/>
    </xf>
    <xf numFmtId="177" fontId="76" fillId="7" borderId="19" xfId="0" applyNumberFormat="1" applyFont="1" applyFill="1" applyBorder="1" applyAlignment="1">
      <alignment horizontal="center" vertical="center"/>
    </xf>
    <xf numFmtId="176" fontId="76" fillId="7" borderId="19" xfId="0" applyNumberFormat="1" applyFont="1" applyFill="1" applyBorder="1" applyAlignment="1">
      <alignment horizontal="center" vertical="center"/>
    </xf>
    <xf numFmtId="179" fontId="76" fillId="7" borderId="19" xfId="0" applyNumberFormat="1" applyFont="1" applyFill="1" applyBorder="1" applyAlignment="1">
      <alignment horizontal="center" vertical="center"/>
    </xf>
    <xf numFmtId="177" fontId="76" fillId="0" borderId="19" xfId="0" applyNumberFormat="1" applyFont="1" applyBorder="1" applyAlignment="1">
      <alignment horizontal="center" vertical="center"/>
    </xf>
    <xf numFmtId="176" fontId="76" fillId="0" borderId="19" xfId="0" applyNumberFormat="1" applyFont="1" applyBorder="1" applyAlignment="1">
      <alignment horizontal="center" vertical="center"/>
    </xf>
    <xf numFmtId="179" fontId="76" fillId="0" borderId="19" xfId="0" applyNumberFormat="1" applyFont="1" applyBorder="1" applyAlignment="1">
      <alignment horizontal="center" vertical="center"/>
    </xf>
    <xf numFmtId="177" fontId="77" fillId="0" borderId="19" xfId="0" applyNumberFormat="1" applyFont="1" applyBorder="1" applyAlignment="1">
      <alignment horizontal="center" vertical="center"/>
    </xf>
    <xf numFmtId="176" fontId="77" fillId="0" borderId="19" xfId="0" applyNumberFormat="1" applyFont="1" applyBorder="1" applyAlignment="1">
      <alignment horizontal="center" vertical="center"/>
    </xf>
    <xf numFmtId="179" fontId="77" fillId="0" borderId="19" xfId="0" applyNumberFormat="1" applyFont="1" applyBorder="1" applyAlignment="1">
      <alignment horizontal="center" vertical="center"/>
    </xf>
    <xf numFmtId="177" fontId="77" fillId="7" borderId="19" xfId="0" applyNumberFormat="1" applyFont="1" applyFill="1" applyBorder="1" applyAlignment="1">
      <alignment horizontal="center" vertical="center"/>
    </xf>
    <xf numFmtId="176" fontId="77" fillId="7" borderId="19" xfId="0" applyNumberFormat="1" applyFont="1" applyFill="1" applyBorder="1" applyAlignment="1">
      <alignment horizontal="center" vertical="center"/>
    </xf>
    <xf numFmtId="179" fontId="77" fillId="7" borderId="19" xfId="0" applyNumberFormat="1" applyFont="1" applyFill="1" applyBorder="1" applyAlignment="1">
      <alignment horizontal="center" vertical="center"/>
    </xf>
    <xf numFmtId="177" fontId="78" fillId="7" borderId="19" xfId="0" applyNumberFormat="1" applyFont="1" applyFill="1" applyBorder="1" applyAlignment="1">
      <alignment horizontal="center" vertical="center"/>
    </xf>
    <xf numFmtId="176" fontId="78" fillId="7" borderId="19" xfId="0" applyNumberFormat="1" applyFont="1" applyFill="1" applyBorder="1" applyAlignment="1">
      <alignment horizontal="center" vertical="center"/>
    </xf>
    <xf numFmtId="179" fontId="78" fillId="7" borderId="19" xfId="0" applyNumberFormat="1" applyFont="1" applyFill="1" applyBorder="1" applyAlignment="1">
      <alignment horizontal="center" vertical="center"/>
    </xf>
    <xf numFmtId="177" fontId="78" fillId="0" borderId="14" xfId="0" applyNumberFormat="1" applyFont="1" applyBorder="1" applyAlignment="1">
      <alignment horizontal="center" vertical="center"/>
    </xf>
    <xf numFmtId="176" fontId="78" fillId="0" borderId="14" xfId="0" applyNumberFormat="1" applyFont="1" applyBorder="1" applyAlignment="1">
      <alignment horizontal="center" vertical="center"/>
    </xf>
    <xf numFmtId="179" fontId="78" fillId="0" borderId="14" xfId="0" applyNumberFormat="1" applyFont="1" applyBorder="1" applyAlignment="1">
      <alignment horizontal="center" vertical="center"/>
    </xf>
    <xf numFmtId="169" fontId="35" fillId="9" borderId="1" xfId="0" applyNumberFormat="1" applyFont="1" applyFill="1" applyBorder="1" applyAlignment="1">
      <alignment horizontal="center" vertical="center"/>
    </xf>
    <xf numFmtId="164" fontId="79" fillId="0" borderId="0" xfId="2" applyFont="1" applyFill="1" applyBorder="1" applyAlignment="1">
      <alignment vertical="center"/>
    </xf>
    <xf numFmtId="0" fontId="71" fillId="0" borderId="0" xfId="0" applyFont="1" applyAlignment="1">
      <alignment horizontal="right" vertical="center"/>
    </xf>
    <xf numFmtId="177" fontId="73" fillId="0" borderId="0" xfId="0" applyNumberFormat="1" applyFont="1" applyAlignment="1">
      <alignment horizontal="center" vertical="center"/>
    </xf>
    <xf numFmtId="176" fontId="73" fillId="0" borderId="0" xfId="0" applyNumberFormat="1" applyFont="1" applyAlignment="1">
      <alignment horizontal="center" vertical="center"/>
    </xf>
    <xf numFmtId="0" fontId="80" fillId="0" borderId="19" xfId="0" applyFont="1" applyBorder="1" applyAlignment="1">
      <alignment horizontal="right" vertical="center"/>
    </xf>
    <xf numFmtId="0" fontId="80" fillId="8" borderId="19" xfId="0" applyFont="1" applyFill="1" applyBorder="1" applyAlignment="1">
      <alignment horizontal="right" vertical="center"/>
    </xf>
    <xf numFmtId="0" fontId="66" fillId="0" borderId="0" xfId="0" applyFont="1" applyAlignment="1">
      <alignment horizontal="center" vertical="center"/>
    </xf>
    <xf numFmtId="169" fontId="35" fillId="0" borderId="19" xfId="0" applyNumberFormat="1" applyFont="1" applyBorder="1" applyAlignment="1">
      <alignment horizontal="center" vertical="center"/>
    </xf>
    <xf numFmtId="0" fontId="78" fillId="11" borderId="19" xfId="0" applyFont="1" applyFill="1" applyBorder="1" applyAlignment="1">
      <alignment horizontal="right" vertical="center"/>
    </xf>
    <xf numFmtId="177" fontId="78" fillId="12" borderId="19" xfId="0" applyNumberFormat="1" applyFont="1" applyFill="1" applyBorder="1" applyAlignment="1">
      <alignment horizontal="center" vertical="center"/>
    </xf>
    <xf numFmtId="176" fontId="78" fillId="12" borderId="19" xfId="0" applyNumberFormat="1" applyFont="1" applyFill="1" applyBorder="1" applyAlignment="1">
      <alignment horizontal="center" vertical="center"/>
    </xf>
    <xf numFmtId="179" fontId="78" fillId="12" borderId="19" xfId="0" applyNumberFormat="1" applyFont="1" applyFill="1" applyBorder="1" applyAlignment="1">
      <alignment horizontal="center" vertical="center"/>
    </xf>
    <xf numFmtId="2" fontId="35" fillId="4" borderId="19" xfId="0" applyNumberFormat="1" applyFont="1" applyFill="1" applyBorder="1" applyAlignment="1">
      <alignment horizontal="center" vertical="center"/>
    </xf>
    <xf numFmtId="0" fontId="3" fillId="0" borderId="0" xfId="17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4" fillId="0" borderId="0" xfId="3" applyFont="1" applyAlignment="1">
      <alignment horizontal="center" vertical="center"/>
    </xf>
    <xf numFmtId="0" fontId="50" fillId="0" borderId="0" xfId="4" applyFont="1" applyAlignment="1">
      <alignment horizontal="left" vertical="center" wrapText="1"/>
    </xf>
    <xf numFmtId="0" fontId="54" fillId="13" borderId="9" xfId="4" applyFont="1" applyFill="1" applyBorder="1" applyAlignment="1">
      <alignment horizontal="left" vertical="center"/>
    </xf>
    <xf numFmtId="0" fontId="40" fillId="13" borderId="18" xfId="0" quotePrefix="1" applyFont="1" applyFill="1" applyBorder="1" applyAlignment="1">
      <alignment horizontal="center" vertical="center"/>
    </xf>
    <xf numFmtId="0" fontId="40" fillId="13" borderId="18" xfId="0" applyFont="1" applyFill="1" applyBorder="1" applyAlignment="1">
      <alignment horizontal="center" vertical="center"/>
    </xf>
    <xf numFmtId="10" fontId="37" fillId="13" borderId="0" xfId="6" applyNumberFormat="1" applyFont="1" applyFill="1" applyAlignment="1" applyProtection="1">
      <alignment horizontal="center" vertical="center"/>
      <protection locked="0"/>
    </xf>
    <xf numFmtId="178" fontId="63" fillId="16" borderId="19" xfId="0" applyNumberFormat="1" applyFont="1" applyFill="1" applyBorder="1" applyAlignment="1">
      <alignment horizontal="center" vertical="center"/>
    </xf>
    <xf numFmtId="176" fontId="63" fillId="16" borderId="19" xfId="0" applyNumberFormat="1" applyFont="1" applyFill="1" applyBorder="1" applyAlignment="1">
      <alignment horizontal="center" vertical="center"/>
    </xf>
    <xf numFmtId="177" fontId="63" fillId="16" borderId="19" xfId="0" applyNumberFormat="1" applyFont="1" applyFill="1" applyBorder="1" applyAlignment="1">
      <alignment horizontal="center" vertical="center"/>
    </xf>
    <xf numFmtId="0" fontId="32" fillId="13" borderId="19" xfId="0" applyFont="1" applyFill="1" applyBorder="1" applyAlignment="1">
      <alignment horizontal="center" vertical="center"/>
    </xf>
    <xf numFmtId="0" fontId="33" fillId="13" borderId="19" xfId="0" applyFont="1" applyFill="1" applyBorder="1" applyAlignment="1">
      <alignment horizontal="right" vertical="center"/>
    </xf>
    <xf numFmtId="174" fontId="35" fillId="13" borderId="19" xfId="0" applyNumberFormat="1" applyFont="1" applyFill="1" applyBorder="1" applyAlignment="1">
      <alignment horizontal="center" vertical="center"/>
    </xf>
    <xf numFmtId="177" fontId="35" fillId="13" borderId="19" xfId="0" applyNumberFormat="1" applyFont="1" applyFill="1" applyBorder="1" applyAlignment="1">
      <alignment horizontal="center" vertical="center"/>
    </xf>
    <xf numFmtId="176" fontId="35" fillId="13" borderId="19" xfId="0" applyNumberFormat="1" applyFont="1" applyFill="1" applyBorder="1" applyAlignment="1">
      <alignment horizontal="center" vertical="center"/>
    </xf>
    <xf numFmtId="175" fontId="35" fillId="13" borderId="19" xfId="0" applyNumberFormat="1" applyFont="1" applyFill="1" applyBorder="1" applyAlignment="1">
      <alignment horizontal="center" vertical="center"/>
    </xf>
    <xf numFmtId="0" fontId="32" fillId="14" borderId="19" xfId="0" applyFont="1" applyFill="1" applyBorder="1" applyAlignment="1">
      <alignment horizontal="center" vertical="center"/>
    </xf>
    <xf numFmtId="0" fontId="33" fillId="14" borderId="19" xfId="0" applyFont="1" applyFill="1" applyBorder="1" applyAlignment="1">
      <alignment horizontal="right" vertical="center"/>
    </xf>
    <xf numFmtId="174" fontId="35" fillId="14" borderId="19" xfId="0" applyNumberFormat="1" applyFont="1" applyFill="1" applyBorder="1" applyAlignment="1">
      <alignment horizontal="center" vertical="center"/>
    </xf>
    <xf numFmtId="177" fontId="35" fillId="14" borderId="19" xfId="0" applyNumberFormat="1" applyFont="1" applyFill="1" applyBorder="1" applyAlignment="1">
      <alignment horizontal="center" vertical="center"/>
    </xf>
    <xf numFmtId="176" fontId="35" fillId="14" borderId="19" xfId="0" applyNumberFormat="1" applyFont="1" applyFill="1" applyBorder="1" applyAlignment="1">
      <alignment horizontal="center" vertical="center"/>
    </xf>
    <xf numFmtId="175" fontId="35" fillId="14" borderId="19" xfId="0" applyNumberFormat="1" applyFont="1" applyFill="1" applyBorder="1" applyAlignment="1">
      <alignment horizontal="center" vertical="center"/>
    </xf>
    <xf numFmtId="175" fontId="63" fillId="15" borderId="19" xfId="0" applyNumberFormat="1" applyFont="1" applyFill="1" applyBorder="1" applyAlignment="1">
      <alignment horizontal="center" vertical="center"/>
    </xf>
    <xf numFmtId="176" fontId="63" fillId="15" borderId="19" xfId="0" applyNumberFormat="1" applyFont="1" applyFill="1" applyBorder="1" applyAlignment="1">
      <alignment horizontal="center" vertical="center"/>
    </xf>
    <xf numFmtId="177" fontId="63" fillId="15" borderId="19" xfId="0" applyNumberFormat="1" applyFont="1" applyFill="1" applyBorder="1" applyAlignment="1">
      <alignment horizontal="center" vertical="center"/>
    </xf>
    <xf numFmtId="172" fontId="40" fillId="13" borderId="27" xfId="0" applyNumberFormat="1" applyFont="1" applyFill="1" applyBorder="1" applyAlignment="1">
      <alignment horizontal="center" vertical="center"/>
    </xf>
    <xf numFmtId="0" fontId="38" fillId="12" borderId="0" xfId="4" applyFont="1" applyFill="1" applyAlignment="1">
      <alignment horizontal="right" vertical="center"/>
    </xf>
    <xf numFmtId="0" fontId="83" fillId="0" borderId="38" xfId="0" applyFont="1" applyBorder="1" applyAlignment="1">
      <alignment horizontal="right" vertical="center" textRotation="90"/>
    </xf>
    <xf numFmtId="0" fontId="50" fillId="13" borderId="4" xfId="4" applyFont="1" applyFill="1" applyBorder="1" applyAlignment="1">
      <alignment vertical="center"/>
    </xf>
    <xf numFmtId="4" fontId="50" fillId="13" borderId="6" xfId="4" applyNumberFormat="1" applyFont="1" applyFill="1" applyBorder="1" applyAlignment="1">
      <alignment horizontal="center" vertical="center"/>
    </xf>
    <xf numFmtId="164" fontId="51" fillId="13" borderId="6" xfId="2" applyFont="1" applyFill="1" applyBorder="1" applyAlignment="1">
      <alignment horizontal="center" vertical="center"/>
    </xf>
    <xf numFmtId="164" fontId="50" fillId="13" borderId="6" xfId="2" applyFont="1" applyFill="1" applyBorder="1" applyAlignment="1">
      <alignment horizontal="left" vertical="center"/>
    </xf>
    <xf numFmtId="0" fontId="51" fillId="13" borderId="6" xfId="2" applyNumberFormat="1" applyFont="1" applyFill="1" applyBorder="1" applyAlignment="1">
      <alignment horizontal="center" vertical="center"/>
    </xf>
    <xf numFmtId="164" fontId="50" fillId="13" borderId="6" xfId="2" applyFont="1" applyFill="1" applyBorder="1" applyAlignment="1">
      <alignment horizontal="center" vertical="center"/>
    </xf>
    <xf numFmtId="0" fontId="50" fillId="13" borderId="4" xfId="4" applyFont="1" applyFill="1" applyBorder="1" applyAlignment="1">
      <alignment vertical="center" wrapText="1"/>
    </xf>
    <xf numFmtId="164" fontId="70" fillId="13" borderId="6" xfId="2" applyFont="1" applyFill="1" applyBorder="1" applyAlignment="1">
      <alignment horizontal="left" vertical="center"/>
    </xf>
    <xf numFmtId="164" fontId="51" fillId="15" borderId="6" xfId="2" applyFont="1" applyFill="1" applyBorder="1" applyAlignment="1">
      <alignment horizontal="center" vertical="center"/>
    </xf>
    <xf numFmtId="14" fontId="6" fillId="0" borderId="0" xfId="4" applyNumberFormat="1" applyFont="1" applyAlignment="1">
      <alignment horizontal="center" vertical="center"/>
    </xf>
    <xf numFmtId="164" fontId="49" fillId="0" borderId="3" xfId="2" applyFont="1" applyBorder="1" applyAlignment="1">
      <alignment horizontal="center" vertical="center"/>
    </xf>
    <xf numFmtId="0" fontId="53" fillId="0" borderId="3" xfId="4" applyFont="1" applyBorder="1" applyAlignment="1">
      <alignment vertical="center"/>
    </xf>
    <xf numFmtId="164" fontId="50" fillId="15" borderId="6" xfId="2" applyFont="1" applyFill="1" applyBorder="1" applyAlignment="1">
      <alignment horizontal="left" vertical="center"/>
    </xf>
    <xf numFmtId="0" fontId="53" fillId="0" borderId="5" xfId="4" applyFont="1" applyBorder="1" applyAlignment="1">
      <alignment horizontal="center" vertical="center"/>
    </xf>
    <xf numFmtId="0" fontId="85" fillId="0" borderId="5" xfId="4" applyFont="1" applyBorder="1" applyAlignment="1">
      <alignment horizontal="center" vertical="center"/>
    </xf>
    <xf numFmtId="164" fontId="46" fillId="15" borderId="6" xfId="2" applyFont="1" applyFill="1" applyBorder="1" applyAlignment="1">
      <alignment horizontal="center" vertical="center"/>
    </xf>
    <xf numFmtId="0" fontId="51" fillId="15" borderId="4" xfId="4" applyFont="1" applyFill="1" applyBorder="1" applyAlignment="1">
      <alignment vertical="center"/>
    </xf>
    <xf numFmtId="4" fontId="51" fillId="15" borderId="6" xfId="4" applyNumberFormat="1" applyFont="1" applyFill="1" applyBorder="1" applyAlignment="1">
      <alignment horizontal="center" vertical="center"/>
    </xf>
    <xf numFmtId="164" fontId="5" fillId="0" borderId="0" xfId="2" applyFont="1" applyFill="1" applyBorder="1" applyAlignment="1">
      <alignment horizontal="center" vertical="center"/>
    </xf>
    <xf numFmtId="164" fontId="50" fillId="15" borderId="6" xfId="2" applyFont="1" applyFill="1" applyBorder="1" applyAlignment="1">
      <alignment horizontal="center" vertical="center"/>
    </xf>
    <xf numFmtId="164" fontId="47" fillId="0" borderId="3" xfId="4" applyNumberFormat="1" applyFont="1" applyBorder="1" applyAlignment="1">
      <alignment vertical="center"/>
    </xf>
    <xf numFmtId="0" fontId="74" fillId="0" borderId="0" xfId="4" applyFont="1"/>
    <xf numFmtId="169" fontId="53" fillId="3" borderId="4" xfId="4" applyNumberFormat="1" applyFont="1" applyFill="1" applyBorder="1" applyAlignment="1">
      <alignment vertical="center"/>
    </xf>
    <xf numFmtId="14" fontId="21" fillId="16" borderId="0" xfId="4" quotePrefix="1" applyNumberFormat="1" applyFont="1" applyFill="1" applyAlignment="1">
      <alignment horizontal="center" vertical="center"/>
    </xf>
    <xf numFmtId="0" fontId="14" fillId="16" borderId="6" xfId="4" applyFont="1" applyFill="1" applyBorder="1" applyAlignment="1">
      <alignment horizontal="center" vertical="center"/>
    </xf>
    <xf numFmtId="165" fontId="14" fillId="16" borderId="6" xfId="10" applyNumberFormat="1" applyFont="1" applyFill="1" applyBorder="1" applyAlignment="1">
      <alignment horizontal="center" vertical="center"/>
    </xf>
    <xf numFmtId="0" fontId="15" fillId="13" borderId="6" xfId="4" quotePrefix="1" applyFont="1" applyFill="1" applyBorder="1" applyAlignment="1">
      <alignment horizontal="center" vertical="center"/>
    </xf>
    <xf numFmtId="0" fontId="22" fillId="13" borderId="6" xfId="4" applyFont="1" applyFill="1" applyBorder="1" applyAlignment="1">
      <alignment vertical="center"/>
    </xf>
    <xf numFmtId="164" fontId="11" fillId="13" borderId="6" xfId="10" applyNumberFormat="1" applyFont="1" applyFill="1" applyBorder="1" applyAlignment="1">
      <alignment vertical="center"/>
    </xf>
    <xf numFmtId="10" fontId="30" fillId="13" borderId="6" xfId="7" applyNumberFormat="1" applyFont="1" applyFill="1" applyBorder="1" applyAlignment="1">
      <alignment horizontal="center" vertical="center"/>
    </xf>
    <xf numFmtId="0" fontId="15" fillId="14" borderId="6" xfId="4" quotePrefix="1" applyFont="1" applyFill="1" applyBorder="1" applyAlignment="1">
      <alignment horizontal="center" vertical="center"/>
    </xf>
    <xf numFmtId="0" fontId="22" fillId="14" borderId="6" xfId="4" applyFont="1" applyFill="1" applyBorder="1" applyAlignment="1">
      <alignment vertical="center"/>
    </xf>
    <xf numFmtId="164" fontId="11" fillId="14" borderId="6" xfId="10" applyNumberFormat="1" applyFont="1" applyFill="1" applyBorder="1" applyAlignment="1">
      <alignment vertical="center"/>
    </xf>
    <xf numFmtId="10" fontId="30" fillId="14" borderId="6" xfId="7" applyNumberFormat="1" applyFont="1" applyFill="1" applyBorder="1" applyAlignment="1">
      <alignment horizontal="center" vertical="center"/>
    </xf>
    <xf numFmtId="0" fontId="15" fillId="15" borderId="6" xfId="4" quotePrefix="1" applyFont="1" applyFill="1" applyBorder="1" applyAlignment="1">
      <alignment horizontal="center" vertical="center"/>
    </xf>
    <xf numFmtId="0" fontId="22" fillId="15" borderId="6" xfId="4" applyFont="1" applyFill="1" applyBorder="1" applyAlignment="1">
      <alignment vertical="center"/>
    </xf>
    <xf numFmtId="164" fontId="11" fillId="15" borderId="6" xfId="10" applyNumberFormat="1" applyFont="1" applyFill="1" applyBorder="1" applyAlignment="1">
      <alignment vertical="center"/>
    </xf>
    <xf numFmtId="10" fontId="30" fillId="15" borderId="6" xfId="7" applyNumberFormat="1" applyFont="1" applyFill="1" applyBorder="1" applyAlignment="1">
      <alignment horizontal="center" vertical="center"/>
    </xf>
    <xf numFmtId="164" fontId="21" fillId="17" borderId="6" xfId="10" applyNumberFormat="1" applyFont="1" applyFill="1" applyBorder="1" applyAlignment="1">
      <alignment vertical="center"/>
    </xf>
    <xf numFmtId="10" fontId="13" fillId="17" borderId="6" xfId="7" applyNumberFormat="1" applyFont="1" applyFill="1" applyBorder="1" applyAlignment="1">
      <alignment horizontal="center" vertical="center"/>
    </xf>
    <xf numFmtId="0" fontId="21" fillId="16" borderId="7" xfId="3" applyFont="1" applyFill="1" applyBorder="1" applyAlignment="1">
      <alignment horizontal="center" vertical="center" wrapText="1"/>
    </xf>
    <xf numFmtId="0" fontId="21" fillId="16" borderId="7" xfId="3" applyFont="1" applyFill="1" applyBorder="1" applyAlignment="1">
      <alignment horizontal="center" vertical="center"/>
    </xf>
    <xf numFmtId="164" fontId="48" fillId="13" borderId="7" xfId="2" quotePrefix="1" applyFont="1" applyFill="1" applyBorder="1" applyAlignment="1" applyProtection="1">
      <alignment horizontal="center" vertical="center"/>
    </xf>
    <xf numFmtId="9" fontId="48" fillId="13" borderId="7" xfId="6" applyFont="1" applyFill="1" applyBorder="1" applyAlignment="1" applyProtection="1">
      <alignment horizontal="center" vertical="center"/>
      <protection locked="0"/>
    </xf>
    <xf numFmtId="0" fontId="62" fillId="13" borderId="7" xfId="3" applyFont="1" applyFill="1" applyBorder="1" applyAlignment="1">
      <alignment horizontal="left" vertical="center"/>
    </xf>
    <xf numFmtId="10" fontId="23" fillId="16" borderId="7" xfId="6" applyNumberFormat="1" applyFont="1" applyFill="1" applyBorder="1" applyAlignment="1" applyProtection="1">
      <alignment horizontal="center" vertical="center"/>
    </xf>
    <xf numFmtId="164" fontId="25" fillId="17" borderId="7" xfId="3" applyNumberFormat="1" applyFont="1" applyFill="1" applyBorder="1" applyAlignment="1">
      <alignment horizontal="center" vertical="center"/>
    </xf>
    <xf numFmtId="164" fontId="7" fillId="13" borderId="7" xfId="2" quotePrefix="1" applyFont="1" applyFill="1" applyBorder="1" applyAlignment="1" applyProtection="1">
      <alignment horizontal="center" vertical="center"/>
    </xf>
    <xf numFmtId="10" fontId="7" fillId="13" borderId="7" xfId="3" applyNumberFormat="1" applyFont="1" applyFill="1" applyBorder="1" applyAlignment="1">
      <alignment horizontal="center" vertical="center"/>
    </xf>
    <xf numFmtId="0" fontId="46" fillId="15" borderId="6" xfId="2" applyNumberFormat="1" applyFont="1" applyFill="1" applyBorder="1" applyAlignment="1">
      <alignment horizontal="center" vertical="center"/>
    </xf>
    <xf numFmtId="164" fontId="7" fillId="0" borderId="7" xfId="2" quotePrefix="1" applyFont="1" applyFill="1" applyBorder="1" applyAlignment="1" applyProtection="1">
      <alignment horizontal="center" vertical="center"/>
    </xf>
    <xf numFmtId="10" fontId="7" fillId="0" borderId="7" xfId="3" applyNumberFormat="1" applyFont="1" applyBorder="1" applyAlignment="1">
      <alignment horizontal="center" vertical="center"/>
    </xf>
    <xf numFmtId="164" fontId="7" fillId="15" borderId="7" xfId="2" quotePrefix="1" applyFont="1" applyFill="1" applyBorder="1" applyAlignment="1" applyProtection="1">
      <alignment horizontal="center" vertical="center"/>
    </xf>
    <xf numFmtId="10" fontId="7" fillId="15" borderId="7" xfId="3" applyNumberFormat="1" applyFont="1" applyFill="1" applyBorder="1" applyAlignment="1">
      <alignment horizontal="center" vertical="center"/>
    </xf>
    <xf numFmtId="164" fontId="48" fillId="15" borderId="7" xfId="2" quotePrefix="1" applyFont="1" applyFill="1" applyBorder="1" applyAlignment="1" applyProtection="1">
      <alignment horizontal="center" vertical="center"/>
    </xf>
    <xf numFmtId="0" fontId="45" fillId="16" borderId="7" xfId="3" applyFont="1" applyFill="1" applyBorder="1" applyAlignment="1">
      <alignment horizontal="center" vertical="center"/>
    </xf>
    <xf numFmtId="0" fontId="87" fillId="0" borderId="0" xfId="0" applyFont="1" applyAlignment="1">
      <alignment horizontal="left"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horizontal="right" vertical="center"/>
    </xf>
    <xf numFmtId="0" fontId="91" fillId="0" borderId="0" xfId="0" applyFont="1" applyAlignment="1">
      <alignment horizontal="right" vertical="center"/>
    </xf>
    <xf numFmtId="0" fontId="90" fillId="0" borderId="0" xfId="0" applyFont="1" applyAlignment="1">
      <alignment horizontal="center" vertical="center"/>
    </xf>
    <xf numFmtId="0" fontId="92" fillId="0" borderId="0" xfId="0" applyFont="1" applyAlignment="1">
      <alignment vertical="center"/>
    </xf>
    <xf numFmtId="0" fontId="90" fillId="0" borderId="53" xfId="0" applyFont="1" applyBorder="1" applyAlignment="1">
      <alignment horizontal="left" vertical="center" indent="1"/>
    </xf>
    <xf numFmtId="164" fontId="45" fillId="16" borderId="22" xfId="2" applyFont="1" applyFill="1" applyBorder="1" applyAlignment="1">
      <alignment horizontal="center" vertical="center"/>
    </xf>
    <xf numFmtId="0" fontId="49" fillId="13" borderId="7" xfId="3" applyFont="1" applyFill="1" applyBorder="1" applyAlignment="1">
      <alignment horizontal="left" vertical="center"/>
    </xf>
    <xf numFmtId="164" fontId="9" fillId="13" borderId="7" xfId="2" quotePrefix="1" applyFont="1" applyFill="1" applyBorder="1" applyAlignment="1" applyProtection="1">
      <alignment horizontal="center" vertical="center"/>
    </xf>
    <xf numFmtId="10" fontId="9" fillId="13" borderId="7" xfId="3" applyNumberFormat="1" applyFont="1" applyFill="1" applyBorder="1" applyAlignment="1">
      <alignment horizontal="center" vertical="center"/>
    </xf>
    <xf numFmtId="164" fontId="49" fillId="13" borderId="7" xfId="2" quotePrefix="1" applyFont="1" applyFill="1" applyBorder="1" applyAlignment="1" applyProtection="1">
      <alignment horizontal="center" vertical="center"/>
    </xf>
    <xf numFmtId="9" fontId="49" fillId="13" borderId="7" xfId="6" applyFont="1" applyFill="1" applyBorder="1" applyAlignment="1" applyProtection="1">
      <alignment horizontal="center" vertical="center"/>
      <protection locked="0"/>
    </xf>
    <xf numFmtId="3" fontId="46" fillId="15" borderId="6" xfId="2" applyNumberFormat="1" applyFont="1" applyFill="1" applyBorder="1" applyAlignment="1">
      <alignment horizontal="center" vertical="center"/>
    </xf>
    <xf numFmtId="0" fontId="48" fillId="15" borderId="7" xfId="3" applyFont="1" applyFill="1" applyBorder="1" applyAlignment="1">
      <alignment horizontal="left" vertical="center"/>
    </xf>
    <xf numFmtId="0" fontId="86" fillId="16" borderId="6" xfId="4" applyFont="1" applyFill="1" applyBorder="1" applyAlignment="1">
      <alignment horizontal="center" vertical="center"/>
    </xf>
    <xf numFmtId="0" fontId="93" fillId="16" borderId="7" xfId="3" applyFont="1" applyFill="1" applyBorder="1" applyAlignment="1">
      <alignment horizontal="center" vertical="center"/>
    </xf>
    <xf numFmtId="43" fontId="7" fillId="0" borderId="0" xfId="3" applyNumberFormat="1" applyFont="1" applyAlignment="1">
      <alignment horizontal="center" vertical="center"/>
    </xf>
    <xf numFmtId="164" fontId="14" fillId="12" borderId="7" xfId="3" applyNumberFormat="1" applyFont="1" applyFill="1" applyBorder="1" applyAlignment="1">
      <alignment horizontal="center" vertical="center"/>
    </xf>
    <xf numFmtId="4" fontId="95" fillId="0" borderId="0" xfId="4" applyNumberFormat="1" applyFont="1" applyAlignment="1">
      <alignment horizontal="right" vertical="center"/>
    </xf>
    <xf numFmtId="4" fontId="96" fillId="0" borderId="0" xfId="4" applyNumberFormat="1" applyFont="1" applyAlignment="1">
      <alignment horizontal="right" vertical="center"/>
    </xf>
    <xf numFmtId="0" fontId="82" fillId="16" borderId="7" xfId="3" applyFont="1" applyFill="1" applyBorder="1" applyAlignment="1">
      <alignment horizontal="centerContinuous" vertical="center"/>
    </xf>
    <xf numFmtId="0" fontId="79" fillId="10" borderId="7" xfId="3" applyFont="1" applyFill="1" applyBorder="1" applyAlignment="1">
      <alignment horizontal="center" vertical="center"/>
    </xf>
    <xf numFmtId="0" fontId="37" fillId="13" borderId="0" xfId="0" applyFont="1" applyFill="1" applyAlignment="1" applyProtection="1">
      <alignment horizontal="center" vertical="center"/>
      <protection locked="0"/>
    </xf>
    <xf numFmtId="0" fontId="72" fillId="10" borderId="6" xfId="3" applyFont="1" applyFill="1" applyBorder="1" applyAlignment="1">
      <alignment horizontal="center" vertical="center"/>
    </xf>
    <xf numFmtId="0" fontId="72" fillId="10" borderId="8" xfId="3" applyFont="1" applyFill="1" applyBorder="1" applyAlignment="1">
      <alignment horizontal="center" vertical="center"/>
    </xf>
    <xf numFmtId="9" fontId="90" fillId="18" borderId="0" xfId="6" applyFont="1" applyFill="1" applyAlignment="1">
      <alignment horizontal="center" vertical="center"/>
    </xf>
    <xf numFmtId="182" fontId="6" fillId="0" borderId="0" xfId="4" applyNumberFormat="1" applyFont="1" applyAlignment="1">
      <alignment horizontal="center" vertical="center"/>
    </xf>
    <xf numFmtId="4" fontId="40" fillId="0" borderId="0" xfId="0" applyNumberFormat="1" applyFont="1" applyAlignment="1">
      <alignment vertical="center"/>
    </xf>
    <xf numFmtId="8" fontId="37" fillId="12" borderId="23" xfId="0" applyNumberFormat="1" applyFont="1" applyFill="1" applyBorder="1" applyAlignment="1" applyProtection="1">
      <alignment horizontal="left" vertical="center"/>
      <protection locked="0"/>
    </xf>
    <xf numFmtId="0" fontId="89" fillId="12" borderId="0" xfId="0" applyFont="1" applyFill="1" applyAlignment="1">
      <alignment horizontal="right" vertical="center"/>
    </xf>
    <xf numFmtId="4" fontId="90" fillId="19" borderId="53" xfId="0" applyNumberFormat="1" applyFont="1" applyFill="1" applyBorder="1" applyAlignment="1">
      <alignment horizontal="right" vertical="center" indent="1"/>
    </xf>
    <xf numFmtId="0" fontId="91" fillId="12" borderId="0" xfId="0" applyFont="1" applyFill="1" applyAlignment="1">
      <alignment horizontal="left" vertical="center"/>
    </xf>
    <xf numFmtId="0" fontId="90" fillId="12" borderId="0" xfId="0" applyFont="1" applyFill="1" applyAlignment="1">
      <alignment horizontal="center" vertical="center"/>
    </xf>
    <xf numFmtId="0" fontId="55" fillId="12" borderId="0" xfId="0" applyFont="1" applyFill="1" applyAlignment="1">
      <alignment vertical="center"/>
    </xf>
    <xf numFmtId="0" fontId="91" fillId="12" borderId="0" xfId="0" applyFont="1" applyFill="1" applyAlignment="1">
      <alignment horizontal="right" vertical="center"/>
    </xf>
    <xf numFmtId="0" fontId="38" fillId="12" borderId="0" xfId="0" applyFont="1" applyFill="1" applyAlignment="1">
      <alignment horizontal="right" vertical="center"/>
    </xf>
    <xf numFmtId="8" fontId="37" fillId="12" borderId="27" xfId="0" applyNumberFormat="1" applyFont="1" applyFill="1" applyBorder="1" applyAlignment="1" applyProtection="1">
      <alignment horizontal="left" vertical="center" indent="1"/>
      <protection locked="0"/>
    </xf>
    <xf numFmtId="0" fontId="40" fillId="12" borderId="0" xfId="0" applyFont="1" applyFill="1" applyAlignment="1">
      <alignment horizontal="right" vertical="center"/>
    </xf>
    <xf numFmtId="10" fontId="37" fillId="12" borderId="0" xfId="6" applyNumberFormat="1" applyFont="1" applyFill="1" applyBorder="1" applyAlignment="1" applyProtection="1">
      <alignment horizontal="center" vertical="center"/>
      <protection locked="0"/>
    </xf>
    <xf numFmtId="0" fontId="74" fillId="0" borderId="0" xfId="0" applyFont="1" applyAlignment="1">
      <alignment vertical="center"/>
    </xf>
    <xf numFmtId="0" fontId="31" fillId="13" borderId="0" xfId="0" applyFont="1" applyFill="1" applyAlignment="1">
      <alignment vertical="center"/>
    </xf>
    <xf numFmtId="185" fontId="83" fillId="13" borderId="52" xfId="0" applyNumberFormat="1" applyFont="1" applyFill="1" applyBorder="1" applyAlignment="1">
      <alignment horizontal="right" vertical="center"/>
    </xf>
    <xf numFmtId="0" fontId="40" fillId="13" borderId="18" xfId="0" applyFont="1" applyFill="1" applyBorder="1" applyAlignment="1">
      <alignment vertical="center"/>
    </xf>
    <xf numFmtId="0" fontId="40" fillId="0" borderId="23" xfId="0" applyFont="1" applyBorder="1" applyAlignment="1">
      <alignment vertical="center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10" fontId="31" fillId="0" borderId="0" xfId="0" applyNumberFormat="1" applyFont="1" applyAlignment="1">
      <alignment vertical="center"/>
    </xf>
    <xf numFmtId="44" fontId="7" fillId="0" borderId="0" xfId="4" applyNumberFormat="1" applyFont="1" applyAlignment="1">
      <alignment vertical="center"/>
    </xf>
    <xf numFmtId="165" fontId="7" fillId="0" borderId="0" xfId="9" applyFont="1" applyAlignment="1">
      <alignment vertical="center"/>
    </xf>
    <xf numFmtId="165" fontId="49" fillId="0" borderId="0" xfId="9" applyFont="1" applyAlignment="1">
      <alignment vertical="center"/>
    </xf>
    <xf numFmtId="165" fontId="9" fillId="0" borderId="0" xfId="9" applyFont="1" applyAlignment="1">
      <alignment vertical="center"/>
    </xf>
    <xf numFmtId="183" fontId="7" fillId="0" borderId="0" xfId="3" applyNumberFormat="1" applyFont="1" applyAlignment="1">
      <alignment horizontal="center" vertical="center"/>
    </xf>
    <xf numFmtId="10" fontId="25" fillId="17" borderId="7" xfId="6" applyNumberFormat="1" applyFont="1" applyFill="1" applyBorder="1" applyAlignment="1" applyProtection="1">
      <alignment horizontal="center" vertical="center"/>
    </xf>
    <xf numFmtId="0" fontId="100" fillId="0" borderId="0" xfId="3" applyFont="1" applyAlignment="1">
      <alignment horizontal="center" vertical="center"/>
    </xf>
    <xf numFmtId="165" fontId="7" fillId="0" borderId="0" xfId="9" applyFont="1" applyAlignment="1">
      <alignment horizontal="center" vertical="center"/>
    </xf>
    <xf numFmtId="0" fontId="101" fillId="0" borderId="0" xfId="0" applyFont="1" applyAlignment="1">
      <alignment vertical="center"/>
    </xf>
    <xf numFmtId="10" fontId="97" fillId="13" borderId="6" xfId="3" quotePrefix="1" applyNumberFormat="1" applyFont="1" applyFill="1" applyBorder="1" applyAlignment="1">
      <alignment horizontal="center" vertical="center"/>
    </xf>
    <xf numFmtId="0" fontId="5" fillId="0" borderId="0" xfId="4" applyFont="1" applyAlignment="1">
      <alignment horizontal="right" vertical="center"/>
    </xf>
    <xf numFmtId="0" fontId="12" fillId="0" borderId="0" xfId="4" applyFont="1" applyAlignment="1" applyProtection="1">
      <alignment horizontal="left" vertical="center"/>
      <protection hidden="1"/>
    </xf>
    <xf numFmtId="169" fontId="45" fillId="16" borderId="22" xfId="4" applyNumberFormat="1" applyFont="1" applyFill="1" applyBorder="1" applyAlignment="1">
      <alignment horizontal="right" vertical="center" indent="1"/>
    </xf>
    <xf numFmtId="181" fontId="45" fillId="16" borderId="22" xfId="4" applyNumberFormat="1" applyFont="1" applyFill="1" applyBorder="1" applyAlignment="1">
      <alignment horizontal="right" vertical="center" indent="1"/>
    </xf>
    <xf numFmtId="180" fontId="104" fillId="9" borderId="2" xfId="4" applyNumberFormat="1" applyFont="1" applyFill="1" applyBorder="1" applyAlignment="1">
      <alignment horizontal="center" vertical="center"/>
    </xf>
    <xf numFmtId="9" fontId="21" fillId="16" borderId="22" xfId="6" applyFont="1" applyFill="1" applyBorder="1" applyAlignment="1">
      <alignment horizontal="right" vertical="center" indent="1"/>
    </xf>
    <xf numFmtId="183" fontId="21" fillId="16" borderId="22" xfId="4" applyNumberFormat="1" applyFont="1" applyFill="1" applyBorder="1" applyAlignment="1">
      <alignment horizontal="right" vertical="center" indent="1"/>
    </xf>
    <xf numFmtId="0" fontId="29" fillId="0" borderId="6" xfId="4" applyFont="1" applyBorder="1" applyAlignment="1">
      <alignment vertical="center"/>
    </xf>
    <xf numFmtId="164" fontId="29" fillId="0" borderId="3" xfId="2" applyFont="1" applyFill="1" applyBorder="1" applyAlignment="1">
      <alignment vertical="center" wrapText="1"/>
    </xf>
    <xf numFmtId="167" fontId="13" fillId="0" borderId="3" xfId="4" applyNumberFormat="1" applyFont="1" applyBorder="1" applyAlignment="1">
      <alignment vertical="center" wrapText="1"/>
    </xf>
    <xf numFmtId="4" fontId="29" fillId="0" borderId="3" xfId="4" applyNumberFormat="1" applyFont="1" applyBorder="1" applyAlignment="1">
      <alignment vertical="center" wrapText="1"/>
    </xf>
    <xf numFmtId="182" fontId="82" fillId="0" borderId="35" xfId="2" applyNumberFormat="1" applyFont="1" applyFill="1" applyBorder="1" applyAlignment="1">
      <alignment horizontal="centerContinuous" vertical="center"/>
    </xf>
    <xf numFmtId="165" fontId="7" fillId="0" borderId="0" xfId="9" applyFont="1" applyFill="1" applyAlignment="1">
      <alignment vertical="center"/>
    </xf>
    <xf numFmtId="164" fontId="13" fillId="0" borderId="16" xfId="2" applyFont="1" applyFill="1" applyBorder="1" applyAlignment="1">
      <alignment vertical="center"/>
    </xf>
    <xf numFmtId="0" fontId="81" fillId="0" borderId="0" xfId="17" applyFont="1" applyAlignment="1">
      <alignment vertical="center" wrapText="1"/>
    </xf>
    <xf numFmtId="0" fontId="105" fillId="0" borderId="0" xfId="3" applyFont="1" applyAlignment="1">
      <alignment horizontal="center" vertical="center"/>
    </xf>
    <xf numFmtId="165" fontId="105" fillId="0" borderId="0" xfId="9" applyFont="1" applyAlignment="1">
      <alignment horizontal="center" vertical="center"/>
    </xf>
    <xf numFmtId="164" fontId="49" fillId="0" borderId="0" xfId="4" applyNumberFormat="1" applyFont="1" applyAlignment="1">
      <alignment vertical="center"/>
    </xf>
    <xf numFmtId="164" fontId="46" fillId="20" borderId="6" xfId="2" applyFont="1" applyFill="1" applyBorder="1" applyAlignment="1">
      <alignment horizontal="center" vertical="center"/>
    </xf>
    <xf numFmtId="0" fontId="51" fillId="20" borderId="4" xfId="4" applyFont="1" applyFill="1" applyBorder="1" applyAlignment="1">
      <alignment vertical="center"/>
    </xf>
    <xf numFmtId="4" fontId="51" fillId="20" borderId="6" xfId="4" applyNumberFormat="1" applyFont="1" applyFill="1" applyBorder="1" applyAlignment="1">
      <alignment horizontal="center" vertical="center"/>
    </xf>
    <xf numFmtId="164" fontId="51" fillId="20" borderId="6" xfId="2" applyFont="1" applyFill="1" applyBorder="1" applyAlignment="1">
      <alignment horizontal="center" vertical="center"/>
    </xf>
    <xf numFmtId="164" fontId="49" fillId="20" borderId="0" xfId="2" applyFont="1" applyFill="1" applyBorder="1" applyAlignment="1">
      <alignment vertical="center"/>
    </xf>
    <xf numFmtId="164" fontId="50" fillId="20" borderId="6" xfId="2" applyFont="1" applyFill="1" applyBorder="1" applyAlignment="1">
      <alignment horizontal="left" vertical="center"/>
    </xf>
    <xf numFmtId="164" fontId="9" fillId="20" borderId="7" xfId="2" quotePrefix="1" applyFont="1" applyFill="1" applyBorder="1" applyAlignment="1" applyProtection="1">
      <alignment horizontal="center" vertical="center"/>
    </xf>
    <xf numFmtId="10" fontId="9" fillId="20" borderId="7" xfId="3" applyNumberFormat="1" applyFont="1" applyFill="1" applyBorder="1" applyAlignment="1">
      <alignment horizontal="center" vertical="center"/>
    </xf>
    <xf numFmtId="164" fontId="49" fillId="20" borderId="7" xfId="2" quotePrefix="1" applyFont="1" applyFill="1" applyBorder="1" applyAlignment="1" applyProtection="1">
      <alignment horizontal="center" vertical="center"/>
    </xf>
    <xf numFmtId="0" fontId="48" fillId="20" borderId="7" xfId="3" applyFont="1" applyFill="1" applyBorder="1" applyAlignment="1">
      <alignment horizontal="left" vertical="center"/>
    </xf>
    <xf numFmtId="0" fontId="106" fillId="12" borderId="0" xfId="4" applyFont="1" applyFill="1" applyAlignment="1">
      <alignment horizontal="left" vertical="center"/>
    </xf>
    <xf numFmtId="0" fontId="106" fillId="0" borderId="0" xfId="4" applyFont="1" applyAlignment="1">
      <alignment horizontal="left" vertical="center"/>
    </xf>
    <xf numFmtId="0" fontId="107" fillId="0" borderId="0" xfId="0" applyFont="1" applyAlignment="1">
      <alignment vertical="center"/>
    </xf>
    <xf numFmtId="0" fontId="108" fillId="0" borderId="0" xfId="0" applyFont="1" applyAlignment="1">
      <alignment vertical="center"/>
    </xf>
    <xf numFmtId="0" fontId="109" fillId="0" borderId="0" xfId="4" applyFont="1" applyAlignment="1">
      <alignment vertical="center"/>
    </xf>
    <xf numFmtId="0" fontId="109" fillId="0" borderId="0" xfId="4" applyFont="1" applyAlignment="1">
      <alignment horizontal="left" vertical="center"/>
    </xf>
    <xf numFmtId="0" fontId="112" fillId="0" borderId="0" xfId="5" applyFont="1" applyAlignment="1">
      <alignment horizontal="center" vertical="center"/>
    </xf>
    <xf numFmtId="0" fontId="113" fillId="0" borderId="0" xfId="5" applyFont="1" applyAlignment="1">
      <alignment horizontal="center" vertical="center"/>
    </xf>
    <xf numFmtId="182" fontId="86" fillId="16" borderId="34" xfId="2" applyNumberFormat="1" applyFont="1" applyFill="1" applyBorder="1" applyAlignment="1">
      <alignment horizontal="centerContinuous" vertical="top"/>
    </xf>
    <xf numFmtId="182" fontId="75" fillId="0" borderId="0" xfId="4" applyNumberFormat="1" applyFont="1" applyAlignment="1">
      <alignment horizontal="center" vertical="center"/>
    </xf>
    <xf numFmtId="0" fontId="115" fillId="0" borderId="0" xfId="4" applyFont="1" applyAlignment="1">
      <alignment horizontal="center" vertical="center"/>
    </xf>
    <xf numFmtId="0" fontId="115" fillId="0" borderId="0" xfId="4" applyFont="1" applyAlignment="1">
      <alignment vertical="center"/>
    </xf>
    <xf numFmtId="164" fontId="75" fillId="0" borderId="0" xfId="2" applyFont="1" applyFill="1" applyBorder="1" applyAlignment="1">
      <alignment vertical="center"/>
    </xf>
    <xf numFmtId="164" fontId="115" fillId="0" borderId="0" xfId="2" applyFont="1" applyFill="1" applyBorder="1" applyAlignment="1">
      <alignment horizontal="left" vertical="center"/>
    </xf>
    <xf numFmtId="167" fontId="75" fillId="0" borderId="0" xfId="4" applyNumberFormat="1" applyFont="1" applyAlignment="1">
      <alignment horizontal="center" vertical="center"/>
    </xf>
    <xf numFmtId="165" fontId="114" fillId="0" borderId="0" xfId="9" applyFont="1" applyFill="1" applyAlignment="1">
      <alignment vertical="center"/>
    </xf>
    <xf numFmtId="165" fontId="115" fillId="0" borderId="0" xfId="9" applyFont="1" applyFill="1" applyBorder="1" applyAlignment="1">
      <alignment horizontal="center" vertical="center"/>
    </xf>
    <xf numFmtId="164" fontId="114" fillId="0" borderId="0" xfId="4" applyNumberFormat="1" applyFont="1" applyAlignment="1">
      <alignment vertical="center"/>
    </xf>
    <xf numFmtId="0" fontId="114" fillId="0" borderId="0" xfId="4" applyFont="1" applyAlignment="1">
      <alignment vertical="center"/>
    </xf>
    <xf numFmtId="165" fontId="114" fillId="0" borderId="0" xfId="9" applyFont="1" applyAlignment="1">
      <alignment vertical="center"/>
    </xf>
    <xf numFmtId="165" fontId="75" fillId="0" borderId="0" xfId="9" applyFont="1" applyAlignment="1">
      <alignment horizontal="center" vertical="center"/>
    </xf>
    <xf numFmtId="164" fontId="115" fillId="0" borderId="0" xfId="2" applyFont="1" applyFill="1" applyBorder="1" applyAlignment="1">
      <alignment horizontal="center" vertical="center"/>
    </xf>
    <xf numFmtId="165" fontId="115" fillId="0" borderId="0" xfId="9" applyFont="1" applyAlignment="1">
      <alignment horizontal="center" vertical="center"/>
    </xf>
    <xf numFmtId="0" fontId="116" fillId="0" borderId="0" xfId="4" applyFont="1" applyAlignment="1">
      <alignment horizontal="right" vertical="center"/>
    </xf>
    <xf numFmtId="4" fontId="75" fillId="0" borderId="0" xfId="4" applyNumberFormat="1" applyFont="1" applyAlignment="1">
      <alignment horizontal="center" vertical="center"/>
    </xf>
    <xf numFmtId="0" fontId="116" fillId="0" borderId="0" xfId="4" applyFont="1" applyAlignment="1">
      <alignment horizontal="right" vertical="center" wrapText="1"/>
    </xf>
    <xf numFmtId="4" fontId="116" fillId="0" borderId="0" xfId="2" applyNumberFormat="1" applyFont="1" applyFill="1" applyBorder="1" applyAlignment="1">
      <alignment horizontal="center" vertical="center"/>
    </xf>
    <xf numFmtId="164" fontId="75" fillId="0" borderId="17" xfId="2" applyFont="1" applyFill="1" applyBorder="1" applyAlignment="1">
      <alignment vertical="center"/>
    </xf>
    <xf numFmtId="0" fontId="6" fillId="0" borderId="0" xfId="0" applyFont="1" applyAlignment="1">
      <alignment horizontal="right"/>
    </xf>
    <xf numFmtId="0" fontId="89" fillId="0" borderId="0" xfId="0" applyFont="1" applyAlignment="1">
      <alignment horizontal="left" vertical="center"/>
    </xf>
    <xf numFmtId="0" fontId="88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44" fontId="37" fillId="13" borderId="18" xfId="0" applyNumberFormat="1" applyFont="1" applyFill="1" applyBorder="1" applyAlignment="1" applyProtection="1">
      <alignment horizontal="right" vertical="center"/>
      <protection locked="0"/>
    </xf>
    <xf numFmtId="44" fontId="98" fillId="17" borderId="56" xfId="0" applyNumberFormat="1" applyFont="1" applyFill="1" applyBorder="1" applyAlignment="1">
      <alignment vertical="center"/>
    </xf>
    <xf numFmtId="164" fontId="50" fillId="13" borderId="6" xfId="2" applyFont="1" applyFill="1" applyBorder="1" applyAlignment="1" applyProtection="1">
      <alignment horizontal="center" vertical="center"/>
    </xf>
    <xf numFmtId="4" fontId="30" fillId="13" borderId="6" xfId="4" applyNumberFormat="1" applyFont="1" applyFill="1" applyBorder="1" applyAlignment="1">
      <alignment horizontal="center" vertical="center"/>
    </xf>
    <xf numFmtId="43" fontId="50" fillId="13" borderId="6" xfId="2" applyNumberFormat="1" applyFont="1" applyFill="1" applyBorder="1" applyAlignment="1">
      <alignment horizontal="center" vertical="center"/>
    </xf>
    <xf numFmtId="4" fontId="50" fillId="15" borderId="6" xfId="4" applyNumberFormat="1" applyFont="1" applyFill="1" applyBorder="1" applyAlignment="1" applyProtection="1">
      <alignment horizontal="center" vertical="center"/>
      <protection locked="0"/>
    </xf>
    <xf numFmtId="164" fontId="50" fillId="15" borderId="6" xfId="2" applyFont="1" applyFill="1" applyBorder="1" applyAlignment="1" applyProtection="1">
      <alignment horizontal="center" vertical="center"/>
      <protection locked="0"/>
    </xf>
    <xf numFmtId="164" fontId="51" fillId="13" borderId="6" xfId="2" applyFont="1" applyFill="1" applyBorder="1" applyAlignment="1" applyProtection="1">
      <alignment horizontal="center" vertical="center"/>
    </xf>
    <xf numFmtId="0" fontId="30" fillId="13" borderId="4" xfId="4" applyFont="1" applyFill="1" applyBorder="1" applyAlignment="1">
      <alignment vertical="center"/>
    </xf>
    <xf numFmtId="10" fontId="30" fillId="0" borderId="0" xfId="6" applyNumberFormat="1" applyFont="1" applyAlignment="1">
      <alignment vertical="center"/>
    </xf>
    <xf numFmtId="10" fontId="24" fillId="0" borderId="0" xfId="3" applyNumberFormat="1" applyFont="1" applyAlignment="1">
      <alignment horizontal="center" vertical="center"/>
    </xf>
    <xf numFmtId="170" fontId="102" fillId="17" borderId="56" xfId="0" applyNumberFormat="1" applyFont="1" applyFill="1" applyBorder="1" applyAlignment="1">
      <alignment horizontal="right" vertical="center"/>
    </xf>
    <xf numFmtId="187" fontId="102" fillId="17" borderId="56" xfId="0" applyNumberFormat="1" applyFont="1" applyFill="1" applyBorder="1" applyAlignment="1">
      <alignment horizontal="right" vertical="center"/>
    </xf>
    <xf numFmtId="0" fontId="117" fillId="0" borderId="0" xfId="17" applyFont="1" applyAlignment="1">
      <alignment vertical="center"/>
    </xf>
    <xf numFmtId="0" fontId="118" fillId="0" borderId="0" xfId="0" applyFont="1" applyAlignment="1">
      <alignment vertical="center"/>
    </xf>
    <xf numFmtId="43" fontId="119" fillId="0" borderId="0" xfId="0" applyNumberFormat="1" applyFont="1" applyAlignment="1">
      <alignment vertical="center" wrapText="1"/>
    </xf>
    <xf numFmtId="0" fontId="120" fillId="0" borderId="0" xfId="0" applyFont="1" applyAlignment="1">
      <alignment vertical="center"/>
    </xf>
    <xf numFmtId="43" fontId="37" fillId="13" borderId="18" xfId="0" applyNumberFormat="1" applyFont="1" applyFill="1" applyBorder="1" applyAlignment="1" applyProtection="1">
      <alignment horizontal="right" vertical="center"/>
      <protection locked="0"/>
    </xf>
    <xf numFmtId="43" fontId="37" fillId="13" borderId="23" xfId="0" applyNumberFormat="1" applyFont="1" applyFill="1" applyBorder="1" applyAlignment="1" applyProtection="1">
      <alignment horizontal="right" vertical="center"/>
      <protection locked="0"/>
    </xf>
    <xf numFmtId="0" fontId="37" fillId="13" borderId="20" xfId="0" applyFont="1" applyFill="1" applyBorder="1" applyAlignment="1" applyProtection="1">
      <alignment horizontal="left" vertical="center"/>
      <protection locked="0"/>
    </xf>
    <xf numFmtId="0" fontId="37" fillId="13" borderId="0" xfId="0" applyFont="1" applyFill="1" applyAlignment="1" applyProtection="1">
      <alignment horizontal="left" vertical="center"/>
      <protection locked="0"/>
    </xf>
    <xf numFmtId="0" fontId="110" fillId="0" borderId="0" xfId="4" applyFont="1" applyAlignment="1" applyProtection="1">
      <alignment vertical="center" wrapText="1"/>
      <protection hidden="1"/>
    </xf>
    <xf numFmtId="0" fontId="35" fillId="0" borderId="0" xfId="0" applyFont="1" applyAlignment="1">
      <alignment vertical="center"/>
    </xf>
    <xf numFmtId="0" fontId="32" fillId="13" borderId="0" xfId="0" applyFont="1" applyFill="1" applyAlignment="1">
      <alignment horizontal="left" vertical="center"/>
    </xf>
    <xf numFmtId="0" fontId="32" fillId="0" borderId="0" xfId="0" applyFont="1" applyAlignment="1">
      <alignment vertical="center"/>
    </xf>
    <xf numFmtId="0" fontId="121" fillId="0" borderId="0" xfId="5" applyFont="1" applyAlignment="1">
      <alignment horizontal="center" vertical="center"/>
    </xf>
    <xf numFmtId="0" fontId="121" fillId="0" borderId="0" xfId="5" applyFont="1" applyAlignment="1">
      <alignment horizontal="right" vertical="center"/>
    </xf>
    <xf numFmtId="165" fontId="121" fillId="0" borderId="0" xfId="11" applyFont="1" applyAlignment="1">
      <alignment vertical="center"/>
    </xf>
    <xf numFmtId="0" fontId="121" fillId="0" borderId="0" xfId="5" applyFont="1" applyAlignment="1">
      <alignment vertical="center"/>
    </xf>
    <xf numFmtId="0" fontId="122" fillId="0" borderId="0" xfId="3" applyFont="1" applyAlignment="1">
      <alignment vertical="center"/>
    </xf>
    <xf numFmtId="0" fontId="112" fillId="0" borderId="0" xfId="5" applyFont="1" applyAlignment="1">
      <alignment horizontal="right" vertical="center"/>
    </xf>
    <xf numFmtId="0" fontId="86" fillId="17" borderId="10" xfId="3" quotePrefix="1" applyFont="1" applyFill="1" applyBorder="1" applyAlignment="1">
      <alignment horizontal="center" vertical="center"/>
    </xf>
    <xf numFmtId="0" fontId="112" fillId="0" borderId="0" xfId="5" applyFont="1" applyAlignment="1">
      <alignment vertical="center"/>
    </xf>
    <xf numFmtId="0" fontId="123" fillId="17" borderId="10" xfId="3" quotePrefix="1" applyFont="1" applyFill="1" applyBorder="1" applyAlignment="1">
      <alignment horizontal="center" vertical="center"/>
    </xf>
    <xf numFmtId="0" fontId="103" fillId="0" borderId="59" xfId="0" applyFont="1" applyBorder="1" applyAlignment="1">
      <alignment horizontal="right" vertical="center"/>
    </xf>
    <xf numFmtId="0" fontId="103" fillId="0" borderId="60" xfId="0" applyFont="1" applyBorder="1" applyAlignment="1">
      <alignment horizontal="right" vertical="center"/>
    </xf>
    <xf numFmtId="49" fontId="101" fillId="0" borderId="62" xfId="0" applyNumberFormat="1" applyFont="1" applyBorder="1" applyAlignment="1">
      <alignment horizontal="center" vertical="center"/>
    </xf>
    <xf numFmtId="0" fontId="101" fillId="0" borderId="64" xfId="0" applyFont="1" applyBorder="1" applyAlignment="1">
      <alignment vertical="center" wrapText="1"/>
    </xf>
    <xf numFmtId="43" fontId="101" fillId="0" borderId="0" xfId="0" applyNumberFormat="1" applyFont="1" applyAlignment="1">
      <alignment vertical="center"/>
    </xf>
    <xf numFmtId="10" fontId="101" fillId="0" borderId="64" xfId="7" applyNumberFormat="1" applyFont="1" applyFill="1" applyBorder="1" applyAlignment="1">
      <alignment vertical="center"/>
    </xf>
    <xf numFmtId="188" fontId="101" fillId="0" borderId="0" xfId="7" applyNumberFormat="1" applyFont="1" applyFill="1" applyBorder="1" applyAlignment="1">
      <alignment vertical="center"/>
    </xf>
    <xf numFmtId="189" fontId="101" fillId="0" borderId="64" xfId="7" applyNumberFormat="1" applyFont="1" applyFill="1" applyBorder="1" applyAlignment="1">
      <alignment vertical="center"/>
    </xf>
    <xf numFmtId="0" fontId="35" fillId="0" borderId="0" xfId="0" applyFont="1" applyAlignment="1">
      <alignment vertical="top"/>
    </xf>
    <xf numFmtId="0" fontId="72" fillId="13" borderId="6" xfId="3" applyFont="1" applyFill="1" applyBorder="1" applyAlignment="1">
      <alignment horizontal="left" vertical="center" wrapText="1"/>
    </xf>
    <xf numFmtId="10" fontId="124" fillId="13" borderId="6" xfId="3" applyNumberFormat="1" applyFont="1" applyFill="1" applyBorder="1" applyAlignment="1">
      <alignment horizontal="center" vertical="center"/>
    </xf>
    <xf numFmtId="0" fontId="125" fillId="0" borderId="60" xfId="0" applyFont="1" applyBorder="1" applyAlignment="1">
      <alignment horizontal="right" vertical="center"/>
    </xf>
    <xf numFmtId="190" fontId="83" fillId="13" borderId="52" xfId="0" applyNumberFormat="1" applyFont="1" applyFill="1" applyBorder="1" applyAlignment="1" applyProtection="1">
      <alignment horizontal="center" vertical="center"/>
      <protection locked="0"/>
    </xf>
    <xf numFmtId="185" fontId="83" fillId="13" borderId="58" xfId="0" applyNumberFormat="1" applyFont="1" applyFill="1" applyBorder="1" applyAlignment="1">
      <alignment horizontal="right" vertical="center"/>
    </xf>
    <xf numFmtId="185" fontId="83" fillId="13" borderId="52" xfId="0" applyNumberFormat="1" applyFont="1" applyFill="1" applyBorder="1" applyAlignment="1" applyProtection="1">
      <alignment horizontal="center" vertical="center"/>
      <protection locked="0"/>
    </xf>
    <xf numFmtId="185" fontId="74" fillId="0" borderId="36" xfId="0" applyNumberFormat="1" applyFont="1" applyBorder="1" applyAlignment="1">
      <alignment horizontal="center" vertical="center"/>
    </xf>
    <xf numFmtId="185" fontId="74" fillId="0" borderId="36" xfId="0" applyNumberFormat="1" applyFont="1" applyBorder="1" applyAlignment="1">
      <alignment horizontal="right" vertical="center"/>
    </xf>
    <xf numFmtId="185" fontId="74" fillId="0" borderId="39" xfId="0" applyNumberFormat="1" applyFont="1" applyBorder="1" applyAlignment="1">
      <alignment horizontal="right" vertical="center"/>
    </xf>
    <xf numFmtId="186" fontId="83" fillId="0" borderId="52" xfId="0" applyNumberFormat="1" applyFont="1" applyBorder="1" applyAlignment="1">
      <alignment horizontal="center" vertical="center"/>
    </xf>
    <xf numFmtId="0" fontId="126" fillId="0" borderId="0" xfId="0" applyFont="1"/>
    <xf numFmtId="186" fontId="74" fillId="13" borderId="52" xfId="0" applyNumberFormat="1" applyFont="1" applyFill="1" applyBorder="1" applyAlignment="1" applyProtection="1">
      <alignment horizontal="center" vertical="center"/>
      <protection locked="0"/>
    </xf>
    <xf numFmtId="185" fontId="74" fillId="13" borderId="52" xfId="0" applyNumberFormat="1" applyFont="1" applyFill="1" applyBorder="1" applyAlignment="1" applyProtection="1">
      <alignment horizontal="right" vertical="center"/>
      <protection locked="0"/>
    </xf>
    <xf numFmtId="0" fontId="48" fillId="15" borderId="6" xfId="2" applyNumberFormat="1" applyFont="1" applyFill="1" applyBorder="1" applyAlignment="1">
      <alignment horizontal="center" vertical="center"/>
    </xf>
    <xf numFmtId="0" fontId="48" fillId="0" borderId="3" xfId="4" applyFont="1" applyBorder="1" applyAlignment="1">
      <alignment horizontal="center" vertical="center"/>
    </xf>
    <xf numFmtId="0" fontId="48" fillId="20" borderId="6" xfId="2" applyNumberFormat="1" applyFont="1" applyFill="1" applyBorder="1" applyAlignment="1">
      <alignment horizontal="center" vertical="center"/>
    </xf>
    <xf numFmtId="0" fontId="49" fillId="15" borderId="6" xfId="4" applyFont="1" applyFill="1" applyBorder="1" applyAlignment="1" applyProtection="1">
      <alignment horizontal="center" vertical="center"/>
      <protection locked="0"/>
    </xf>
    <xf numFmtId="0" fontId="48" fillId="15" borderId="6" xfId="4" applyFont="1" applyFill="1" applyBorder="1" applyAlignment="1">
      <alignment horizontal="center" vertical="center"/>
    </xf>
    <xf numFmtId="0" fontId="49" fillId="13" borderId="6" xfId="4" applyFont="1" applyFill="1" applyBorder="1" applyAlignment="1">
      <alignment horizontal="center" vertical="center"/>
    </xf>
    <xf numFmtId="0" fontId="48" fillId="20" borderId="6" xfId="4" applyFont="1" applyFill="1" applyBorder="1" applyAlignment="1">
      <alignment horizontal="center" vertical="center"/>
    </xf>
    <xf numFmtId="164" fontId="4" fillId="0" borderId="0" xfId="2" applyFont="1" applyFill="1" applyBorder="1" applyAlignment="1">
      <alignment horizontal="right" vertical="center"/>
    </xf>
    <xf numFmtId="164" fontId="21" fillId="16" borderId="61" xfId="2" applyFont="1" applyFill="1" applyBorder="1" applyAlignment="1">
      <alignment vertical="center"/>
    </xf>
    <xf numFmtId="9" fontId="4" fillId="0" borderId="0" xfId="6" applyFont="1" applyFill="1" applyBorder="1" applyAlignment="1">
      <alignment horizontal="center" vertical="center"/>
    </xf>
    <xf numFmtId="0" fontId="127" fillId="0" borderId="5" xfId="4" applyFont="1" applyBorder="1" applyAlignment="1">
      <alignment horizontal="center" vertical="center"/>
    </xf>
    <xf numFmtId="0" fontId="11" fillId="0" borderId="0" xfId="4" applyFont="1" applyAlignment="1">
      <alignment horizontal="left" vertical="center"/>
    </xf>
    <xf numFmtId="0" fontId="35" fillId="0" borderId="0" xfId="17" applyFont="1" applyAlignment="1">
      <alignment horizontal="left" vertical="center"/>
    </xf>
    <xf numFmtId="0" fontId="35" fillId="0" borderId="0" xfId="17" applyFont="1" applyAlignment="1">
      <alignment vertical="center"/>
    </xf>
    <xf numFmtId="49" fontId="33" fillId="0" borderId="0" xfId="17" applyNumberFormat="1" applyFont="1" applyAlignment="1">
      <alignment vertical="center"/>
    </xf>
    <xf numFmtId="1" fontId="37" fillId="0" borderId="9" xfId="4" applyNumberFormat="1" applyFont="1" applyBorder="1" applyAlignment="1">
      <alignment horizontal="left" vertical="center"/>
    </xf>
    <xf numFmtId="0" fontId="34" fillId="0" borderId="0" xfId="17" applyFont="1" applyAlignment="1">
      <alignment horizontal="right" vertical="center"/>
    </xf>
    <xf numFmtId="0" fontId="36" fillId="16" borderId="30" xfId="0" applyFont="1" applyFill="1" applyBorder="1" applyAlignment="1">
      <alignment horizontal="center" vertical="center"/>
    </xf>
    <xf numFmtId="49" fontId="35" fillId="0" borderId="45" xfId="0" applyNumberFormat="1" applyFont="1" applyBorder="1" applyAlignment="1">
      <alignment vertical="center"/>
    </xf>
    <xf numFmtId="0" fontId="35" fillId="0" borderId="45" xfId="0" applyFont="1" applyBorder="1" applyAlignment="1">
      <alignment vertical="center" wrapText="1"/>
    </xf>
    <xf numFmtId="43" fontId="32" fillId="0" borderId="48" xfId="0" applyNumberFormat="1" applyFont="1" applyBorder="1" applyAlignment="1">
      <alignment vertical="center"/>
    </xf>
    <xf numFmtId="43" fontId="32" fillId="0" borderId="51" xfId="0" applyNumberFormat="1" applyFont="1" applyBorder="1" applyAlignment="1">
      <alignment vertical="center"/>
    </xf>
    <xf numFmtId="49" fontId="35" fillId="13" borderId="46" xfId="0" applyNumberFormat="1" applyFont="1" applyFill="1" applyBorder="1" applyAlignment="1">
      <alignment horizontal="center" vertical="center"/>
    </xf>
    <xf numFmtId="0" fontId="35" fillId="13" borderId="46" xfId="0" applyFont="1" applyFill="1" applyBorder="1" applyAlignment="1">
      <alignment vertical="center" wrapText="1"/>
    </xf>
    <xf numFmtId="189" fontId="35" fillId="13" borderId="31" xfId="7" applyNumberFormat="1" applyFont="1" applyFill="1" applyBorder="1" applyAlignment="1">
      <alignment vertical="center"/>
    </xf>
    <xf numFmtId="49" fontId="35" fillId="0" borderId="46" xfId="0" applyNumberFormat="1" applyFont="1" applyBorder="1" applyAlignment="1">
      <alignment vertical="center"/>
    </xf>
    <xf numFmtId="0" fontId="32" fillId="0" borderId="46" xfId="0" applyFont="1" applyBorder="1" applyAlignment="1">
      <alignment vertical="center" wrapText="1"/>
    </xf>
    <xf numFmtId="189" fontId="32" fillId="0" borderId="31" xfId="0" applyNumberFormat="1" applyFont="1" applyBorder="1" applyAlignment="1">
      <alignment vertical="center"/>
    </xf>
    <xf numFmtId="49" fontId="35" fillId="0" borderId="66" xfId="0" applyNumberFormat="1" applyFont="1" applyBorder="1" applyAlignment="1">
      <alignment horizontal="center" vertical="center"/>
    </xf>
    <xf numFmtId="0" fontId="35" fillId="0" borderId="63" xfId="0" applyFont="1" applyBorder="1" applyAlignment="1">
      <alignment vertical="center" wrapText="1"/>
    </xf>
    <xf numFmtId="43" fontId="32" fillId="0" borderId="68" xfId="0" applyNumberFormat="1" applyFont="1" applyBorder="1" applyAlignment="1">
      <alignment vertical="center"/>
    </xf>
    <xf numFmtId="43" fontId="32" fillId="0" borderId="63" xfId="0" applyNumberFormat="1" applyFont="1" applyBorder="1" applyAlignment="1">
      <alignment vertical="center"/>
    </xf>
    <xf numFmtId="188" fontId="32" fillId="0" borderId="68" xfId="0" applyNumberFormat="1" applyFont="1" applyBorder="1" applyAlignment="1">
      <alignment vertical="center"/>
    </xf>
    <xf numFmtId="189" fontId="32" fillId="0" borderId="63" xfId="0" applyNumberFormat="1" applyFont="1" applyBorder="1" applyAlignment="1">
      <alignment vertical="center"/>
    </xf>
    <xf numFmtId="49" fontId="35" fillId="13" borderId="62" xfId="0" applyNumberFormat="1" applyFont="1" applyFill="1" applyBorder="1" applyAlignment="1">
      <alignment horizontal="center" vertical="center"/>
    </xf>
    <xf numFmtId="0" fontId="35" fillId="13" borderId="64" xfId="0" applyFont="1" applyFill="1" applyBorder="1" applyAlignment="1">
      <alignment vertical="center" wrapText="1"/>
    </xf>
    <xf numFmtId="43" fontId="35" fillId="13" borderId="0" xfId="0" applyNumberFormat="1" applyFont="1" applyFill="1" applyAlignment="1">
      <alignment vertical="center"/>
    </xf>
    <xf numFmtId="10" fontId="35" fillId="13" borderId="64" xfId="6" applyNumberFormat="1" applyFont="1" applyFill="1" applyBorder="1" applyAlignment="1">
      <alignment vertical="center"/>
    </xf>
    <xf numFmtId="188" fontId="35" fillId="13" borderId="0" xfId="0" applyNumberFormat="1" applyFont="1" applyFill="1" applyAlignment="1">
      <alignment vertical="center"/>
    </xf>
    <xf numFmtId="189" fontId="35" fillId="13" borderId="64" xfId="0" applyNumberFormat="1" applyFont="1" applyFill="1" applyBorder="1" applyAlignment="1">
      <alignment vertical="center"/>
    </xf>
    <xf numFmtId="49" fontId="32" fillId="0" borderId="67" xfId="0" applyNumberFormat="1" applyFont="1" applyBorder="1" applyAlignment="1">
      <alignment horizontal="left" vertical="center"/>
    </xf>
    <xf numFmtId="0" fontId="32" fillId="0" borderId="65" xfId="0" applyFont="1" applyBorder="1" applyAlignment="1">
      <alignment vertical="center" wrapText="1"/>
    </xf>
    <xf numFmtId="43" fontId="32" fillId="0" borderId="69" xfId="0" applyNumberFormat="1" applyFont="1" applyBorder="1" applyAlignment="1">
      <alignment vertical="center"/>
    </xf>
    <xf numFmtId="43" fontId="32" fillId="0" borderId="65" xfId="0" applyNumberFormat="1" applyFont="1" applyBorder="1" applyAlignment="1">
      <alignment vertical="center"/>
    </xf>
    <xf numFmtId="188" fontId="32" fillId="0" borderId="69" xfId="0" applyNumberFormat="1" applyFont="1" applyBorder="1" applyAlignment="1">
      <alignment vertical="center"/>
    </xf>
    <xf numFmtId="189" fontId="32" fillId="0" borderId="65" xfId="0" applyNumberFormat="1" applyFont="1" applyBorder="1" applyAlignment="1">
      <alignment vertical="center"/>
    </xf>
    <xf numFmtId="0" fontId="35" fillId="0" borderId="46" xfId="0" applyFont="1" applyBorder="1" applyAlignment="1">
      <alignment horizontal="center" vertical="center"/>
    </xf>
    <xf numFmtId="0" fontId="35" fillId="0" borderId="46" xfId="0" applyFont="1" applyBorder="1" applyAlignment="1">
      <alignment vertical="center" wrapText="1"/>
    </xf>
    <xf numFmtId="0" fontId="35" fillId="13" borderId="46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center" vertical="center"/>
    </xf>
    <xf numFmtId="0" fontId="32" fillId="0" borderId="47" xfId="0" applyFont="1" applyBorder="1" applyAlignment="1">
      <alignment vertical="center" wrapText="1"/>
    </xf>
    <xf numFmtId="0" fontId="35" fillId="0" borderId="45" xfId="0" applyFont="1" applyBorder="1" applyAlignment="1">
      <alignment horizontal="center" vertical="center"/>
    </xf>
    <xf numFmtId="0" fontId="35" fillId="0" borderId="32" xfId="0" applyFont="1" applyBorder="1" applyAlignment="1">
      <alignment vertical="center" wrapText="1"/>
    </xf>
    <xf numFmtId="0" fontId="35" fillId="13" borderId="70" xfId="0" applyFont="1" applyFill="1" applyBorder="1" applyAlignment="1">
      <alignment vertical="center" wrapText="1"/>
    </xf>
    <xf numFmtId="10" fontId="35" fillId="13" borderId="64" xfId="7" applyNumberFormat="1" applyFont="1" applyFill="1" applyBorder="1" applyAlignment="1">
      <alignment vertical="center"/>
    </xf>
    <xf numFmtId="188" fontId="35" fillId="13" borderId="0" xfId="7" applyNumberFormat="1" applyFont="1" applyFill="1" applyBorder="1" applyAlignment="1">
      <alignment vertical="center"/>
    </xf>
    <xf numFmtId="189" fontId="35" fillId="13" borderId="64" xfId="7" applyNumberFormat="1" applyFont="1" applyFill="1" applyBorder="1" applyAlignment="1">
      <alignment vertical="center"/>
    </xf>
    <xf numFmtId="0" fontId="32" fillId="0" borderId="71" xfId="0" applyFont="1" applyBorder="1" applyAlignment="1">
      <alignment vertical="center" wrapText="1"/>
    </xf>
    <xf numFmtId="49" fontId="35" fillId="0" borderId="45" xfId="0" applyNumberFormat="1" applyFont="1" applyBorder="1" applyAlignment="1">
      <alignment horizontal="center" vertical="center"/>
    </xf>
    <xf numFmtId="189" fontId="32" fillId="0" borderId="31" xfId="7" applyNumberFormat="1" applyFont="1" applyFill="1" applyBorder="1" applyAlignment="1">
      <alignment vertical="center"/>
    </xf>
    <xf numFmtId="49" fontId="35" fillId="0" borderId="47" xfId="0" applyNumberFormat="1" applyFont="1" applyBorder="1" applyAlignment="1">
      <alignment horizontal="center" vertical="center"/>
    </xf>
    <xf numFmtId="189" fontId="32" fillId="0" borderId="49" xfId="0" applyNumberFormat="1" applyFont="1" applyBorder="1" applyAlignment="1">
      <alignment vertical="center"/>
    </xf>
    <xf numFmtId="189" fontId="32" fillId="0" borderId="51" xfId="7" applyNumberFormat="1" applyFont="1" applyFill="1" applyBorder="1" applyAlignment="1">
      <alignment vertical="center"/>
    </xf>
    <xf numFmtId="43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 wrapText="1"/>
    </xf>
    <xf numFmtId="43" fontId="32" fillId="0" borderId="0" xfId="0" applyNumberFormat="1" applyFont="1" applyAlignment="1">
      <alignment vertical="center" wrapText="1"/>
    </xf>
    <xf numFmtId="0" fontId="31" fillId="0" borderId="0" xfId="0" applyFont="1" applyAlignment="1">
      <alignment vertical="center" wrapText="1"/>
    </xf>
    <xf numFmtId="43" fontId="31" fillId="0" borderId="0" xfId="0" applyNumberFormat="1" applyFont="1" applyAlignment="1">
      <alignment vertical="center"/>
    </xf>
    <xf numFmtId="0" fontId="12" fillId="0" borderId="0" xfId="3" applyFont="1" applyAlignment="1">
      <alignment horizontal="left" vertical="center"/>
    </xf>
    <xf numFmtId="0" fontId="35" fillId="0" borderId="0" xfId="17" applyFont="1" applyAlignment="1">
      <alignment horizontal="right" vertical="center"/>
    </xf>
    <xf numFmtId="49" fontId="35" fillId="0" borderId="0" xfId="17" applyNumberFormat="1" applyFont="1" applyAlignment="1">
      <alignment vertical="center"/>
    </xf>
    <xf numFmtId="169" fontId="37" fillId="0" borderId="9" xfId="4" applyNumberFormat="1" applyFont="1" applyBorder="1" applyAlignment="1">
      <alignment horizontal="left" vertical="center"/>
    </xf>
    <xf numFmtId="43" fontId="90" fillId="18" borderId="53" xfId="0" applyNumberFormat="1" applyFont="1" applyFill="1" applyBorder="1" applyAlignment="1">
      <alignment horizontal="right" vertical="center" indent="1"/>
    </xf>
    <xf numFmtId="0" fontId="49" fillId="13" borderId="6" xfId="2" applyNumberFormat="1" applyFont="1" applyFill="1" applyBorder="1" applyAlignment="1" applyProtection="1">
      <alignment horizontal="center" vertical="center"/>
    </xf>
    <xf numFmtId="0" fontId="126" fillId="0" borderId="0" xfId="17" applyFont="1" applyAlignment="1">
      <alignment horizontal="center" vertical="center"/>
    </xf>
    <xf numFmtId="0" fontId="34" fillId="0" borderId="0" xfId="17" applyFont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29" fillId="0" borderId="0" xfId="0" applyFont="1" applyAlignment="1">
      <alignment horizontal="right" vertical="center"/>
    </xf>
    <xf numFmtId="0" fontId="129" fillId="0" borderId="0" xfId="0" applyFont="1" applyAlignment="1">
      <alignment horizontal="left" vertical="center"/>
    </xf>
    <xf numFmtId="0" fontId="129" fillId="0" borderId="0" xfId="0" applyFont="1" applyAlignment="1">
      <alignment horizontal="left"/>
    </xf>
    <xf numFmtId="0" fontId="130" fillId="17" borderId="10" xfId="3" quotePrefix="1" applyFont="1" applyFill="1" applyBorder="1" applyAlignment="1">
      <alignment horizontal="center" vertical="center"/>
    </xf>
    <xf numFmtId="43" fontId="32" fillId="0" borderId="64" xfId="0" applyNumberFormat="1" applyFont="1" applyBorder="1" applyAlignment="1">
      <alignment vertical="center"/>
    </xf>
    <xf numFmtId="10" fontId="32" fillId="0" borderId="64" xfId="7" applyNumberFormat="1" applyFont="1" applyFill="1" applyBorder="1" applyAlignment="1">
      <alignment vertical="center"/>
    </xf>
    <xf numFmtId="43" fontId="32" fillId="0" borderId="74" xfId="0" applyNumberFormat="1" applyFont="1" applyBorder="1" applyAlignment="1">
      <alignment vertical="center"/>
    </xf>
    <xf numFmtId="10" fontId="32" fillId="0" borderId="75" xfId="7" applyNumberFormat="1" applyFont="1" applyFill="1" applyBorder="1" applyAlignment="1">
      <alignment vertical="center"/>
    </xf>
    <xf numFmtId="43" fontId="32" fillId="0" borderId="33" xfId="0" applyNumberFormat="1" applyFont="1" applyBorder="1" applyAlignment="1">
      <alignment vertical="center"/>
    </xf>
    <xf numFmtId="43" fontId="32" fillId="0" borderId="2" xfId="0" applyNumberFormat="1" applyFont="1" applyBorder="1" applyAlignment="1">
      <alignment vertical="center"/>
    </xf>
    <xf numFmtId="188" fontId="35" fillId="13" borderId="44" xfId="7" applyNumberFormat="1" applyFont="1" applyFill="1" applyBorder="1" applyAlignment="1">
      <alignment vertical="center"/>
    </xf>
    <xf numFmtId="188" fontId="32" fillId="0" borderId="44" xfId="0" applyNumberFormat="1" applyFont="1" applyBorder="1" applyAlignment="1">
      <alignment vertical="center"/>
    </xf>
    <xf numFmtId="188" fontId="32" fillId="0" borderId="44" xfId="7" applyNumberFormat="1" applyFont="1" applyFill="1" applyBorder="1" applyAlignment="1">
      <alignment vertical="center"/>
    </xf>
    <xf numFmtId="188" fontId="32" fillId="0" borderId="50" xfId="0" applyNumberFormat="1" applyFont="1" applyBorder="1" applyAlignment="1">
      <alignment vertical="center"/>
    </xf>
    <xf numFmtId="188" fontId="32" fillId="0" borderId="48" xfId="7" applyNumberFormat="1" applyFont="1" applyFill="1" applyBorder="1" applyAlignment="1">
      <alignment vertical="center"/>
    </xf>
    <xf numFmtId="10" fontId="35" fillId="0" borderId="0" xfId="7" applyNumberFormat="1" applyFont="1" applyFill="1" applyBorder="1" applyAlignment="1">
      <alignment vertical="center"/>
    </xf>
    <xf numFmtId="164" fontId="36" fillId="16" borderId="78" xfId="2" applyFont="1" applyFill="1" applyBorder="1" applyAlignment="1">
      <alignment vertical="center"/>
    </xf>
    <xf numFmtId="10" fontId="36" fillId="16" borderId="79" xfId="7" applyNumberFormat="1" applyFont="1" applyFill="1" applyBorder="1" applyAlignment="1">
      <alignment vertical="center"/>
    </xf>
    <xf numFmtId="170" fontId="36" fillId="16" borderId="77" xfId="7" applyNumberFormat="1" applyFont="1" applyFill="1" applyBorder="1" applyAlignment="1">
      <alignment vertical="center"/>
    </xf>
    <xf numFmtId="187" fontId="36" fillId="16" borderId="80" xfId="7" applyNumberFormat="1" applyFont="1" applyFill="1" applyBorder="1" applyAlignment="1">
      <alignment vertical="center"/>
    </xf>
    <xf numFmtId="49" fontId="35" fillId="0" borderId="81" xfId="0" applyNumberFormat="1" applyFont="1" applyBorder="1" applyAlignment="1">
      <alignment horizontal="center" vertical="center"/>
    </xf>
    <xf numFmtId="0" fontId="35" fillId="0" borderId="82" xfId="0" applyFont="1" applyBorder="1" applyAlignment="1">
      <alignment vertical="center" wrapText="1"/>
    </xf>
    <xf numFmtId="10" fontId="32" fillId="0" borderId="63" xfId="7" applyNumberFormat="1" applyFont="1" applyFill="1" applyBorder="1" applyAlignment="1">
      <alignment vertical="center"/>
    </xf>
    <xf numFmtId="188" fontId="32" fillId="0" borderId="83" xfId="7" applyNumberFormat="1" applyFont="1" applyFill="1" applyBorder="1" applyAlignment="1">
      <alignment vertical="center"/>
    </xf>
    <xf numFmtId="189" fontId="32" fillId="0" borderId="84" xfId="7" applyNumberFormat="1" applyFont="1" applyFill="1" applyBorder="1" applyAlignment="1">
      <alignment vertical="center"/>
    </xf>
    <xf numFmtId="49" fontId="35" fillId="13" borderId="85" xfId="0" applyNumberFormat="1" applyFont="1" applyFill="1" applyBorder="1" applyAlignment="1">
      <alignment horizontal="center" vertical="center"/>
    </xf>
    <xf numFmtId="189" fontId="35" fillId="13" borderId="86" xfId="7" applyNumberFormat="1" applyFont="1" applyFill="1" applyBorder="1" applyAlignment="1">
      <alignment vertical="center"/>
    </xf>
    <xf numFmtId="49" fontId="35" fillId="0" borderId="87" xfId="0" applyNumberFormat="1" applyFont="1" applyBorder="1" applyAlignment="1">
      <alignment horizontal="center" vertical="center"/>
    </xf>
    <xf numFmtId="0" fontId="32" fillId="0" borderId="88" xfId="0" applyFont="1" applyBorder="1" applyAlignment="1">
      <alignment vertical="center" wrapText="1"/>
    </xf>
    <xf numFmtId="43" fontId="32" fillId="0" borderId="89" xfId="0" applyNumberFormat="1" applyFont="1" applyBorder="1" applyAlignment="1">
      <alignment vertical="center"/>
    </xf>
    <xf numFmtId="43" fontId="32" fillId="0" borderId="90" xfId="0" applyNumberFormat="1" applyFont="1" applyBorder="1" applyAlignment="1">
      <alignment vertical="center"/>
    </xf>
    <xf numFmtId="49" fontId="35" fillId="0" borderId="46" xfId="0" applyNumberFormat="1" applyFont="1" applyBorder="1" applyAlignment="1">
      <alignment horizontal="center" vertical="center"/>
    </xf>
    <xf numFmtId="0" fontId="35" fillId="0" borderId="7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43" fontId="35" fillId="0" borderId="0" xfId="0" applyNumberFormat="1" applyFont="1" applyAlignment="1">
      <alignment vertical="center"/>
    </xf>
    <xf numFmtId="10" fontId="55" fillId="0" borderId="0" xfId="0" applyNumberFormat="1" applyFont="1" applyAlignment="1">
      <alignment horizontal="left" vertical="center"/>
    </xf>
    <xf numFmtId="165" fontId="131" fillId="0" borderId="0" xfId="11" applyFont="1" applyFill="1" applyBorder="1" applyAlignment="1">
      <alignment vertical="center"/>
    </xf>
    <xf numFmtId="43" fontId="35" fillId="13" borderId="64" xfId="0" applyNumberFormat="1" applyFont="1" applyFill="1" applyBorder="1" applyAlignment="1">
      <alignment vertical="center"/>
    </xf>
    <xf numFmtId="43" fontId="32" fillId="0" borderId="91" xfId="0" applyNumberFormat="1" applyFont="1" applyBorder="1" applyAlignment="1">
      <alignment vertical="center"/>
    </xf>
    <xf numFmtId="10" fontId="35" fillId="13" borderId="92" xfId="7" applyNumberFormat="1" applyFont="1" applyFill="1" applyBorder="1" applyAlignment="1">
      <alignment vertical="center"/>
    </xf>
    <xf numFmtId="43" fontId="32" fillId="0" borderId="93" xfId="0" applyNumberFormat="1" applyFont="1" applyBorder="1" applyAlignment="1">
      <alignment vertical="center"/>
    </xf>
    <xf numFmtId="10" fontId="48" fillId="15" borderId="7" xfId="6" applyNumberFormat="1" applyFont="1" applyFill="1" applyBorder="1" applyAlignment="1" applyProtection="1">
      <alignment horizontal="center" vertical="center"/>
      <protection locked="0"/>
    </xf>
    <xf numFmtId="10" fontId="49" fillId="13" borderId="7" xfId="6" applyNumberFormat="1" applyFont="1" applyFill="1" applyBorder="1" applyAlignment="1" applyProtection="1">
      <alignment horizontal="center" vertical="center"/>
      <protection locked="0"/>
    </xf>
    <xf numFmtId="10" fontId="49" fillId="20" borderId="7" xfId="6" applyNumberFormat="1" applyFont="1" applyFill="1" applyBorder="1" applyAlignment="1" applyProtection="1">
      <alignment horizontal="center" vertical="center"/>
      <protection locked="0"/>
    </xf>
    <xf numFmtId="10" fontId="9" fillId="0" borderId="0" xfId="3" applyNumberFormat="1" applyFont="1" applyAlignment="1">
      <alignment horizontal="center" vertical="center"/>
    </xf>
    <xf numFmtId="10" fontId="55" fillId="0" borderId="0" xfId="0" applyNumberFormat="1" applyFont="1" applyAlignment="1">
      <alignment vertical="center"/>
    </xf>
    <xf numFmtId="191" fontId="37" fillId="13" borderId="0" xfId="0" applyNumberFormat="1" applyFont="1" applyFill="1" applyAlignment="1" applyProtection="1">
      <alignment horizontal="center" vertical="center"/>
      <protection locked="0"/>
    </xf>
    <xf numFmtId="186" fontId="74" fillId="0" borderId="39" xfId="0" applyNumberFormat="1" applyFont="1" applyBorder="1" applyAlignment="1">
      <alignment horizontal="center" vertical="center"/>
    </xf>
    <xf numFmtId="185" fontId="74" fillId="0" borderId="38" xfId="0" applyNumberFormat="1" applyFont="1" applyBorder="1" applyAlignment="1">
      <alignment horizontal="center" vertical="center"/>
    </xf>
    <xf numFmtId="191" fontId="37" fillId="0" borderId="72" xfId="4" applyNumberFormat="1" applyFont="1" applyBorder="1" applyAlignment="1">
      <alignment horizontal="left" vertical="center"/>
    </xf>
    <xf numFmtId="194" fontId="50" fillId="15" borderId="6" xfId="4" applyNumberFormat="1" applyFont="1" applyFill="1" applyBorder="1" applyAlignment="1" applyProtection="1">
      <alignment horizontal="center" vertical="center"/>
      <protection locked="0"/>
    </xf>
    <xf numFmtId="194" fontId="50" fillId="13" borderId="6" xfId="4" applyNumberFormat="1" applyFont="1" applyFill="1" applyBorder="1" applyAlignment="1">
      <alignment horizontal="center" vertical="center"/>
    </xf>
    <xf numFmtId="186" fontId="40" fillId="13" borderId="18" xfId="0" applyNumberFormat="1" applyFont="1" applyFill="1" applyBorder="1" applyAlignment="1">
      <alignment horizontal="center" vertical="center"/>
    </xf>
    <xf numFmtId="186" fontId="83" fillId="13" borderId="52" xfId="0" applyNumberFormat="1" applyFont="1" applyFill="1" applyBorder="1" applyAlignment="1" applyProtection="1">
      <alignment horizontal="center" vertical="center"/>
      <protection locked="0"/>
    </xf>
    <xf numFmtId="185" fontId="83" fillId="13" borderId="52" xfId="0" applyNumberFormat="1" applyFont="1" applyFill="1" applyBorder="1" applyAlignment="1" applyProtection="1">
      <alignment horizontal="right" vertical="center"/>
      <protection locked="0"/>
    </xf>
    <xf numFmtId="0" fontId="136" fillId="0" borderId="0" xfId="3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7" fillId="0" borderId="0" xfId="3" applyFont="1" applyAlignment="1">
      <alignment horizontal="center" vertical="center"/>
    </xf>
    <xf numFmtId="164" fontId="21" fillId="15" borderId="61" xfId="2" applyFont="1" applyFill="1" applyBorder="1" applyAlignment="1">
      <alignment vertical="center"/>
    </xf>
    <xf numFmtId="0" fontId="1" fillId="13" borderId="20" xfId="0" applyFont="1" applyFill="1" applyBorder="1" applyAlignment="1" applyProtection="1">
      <alignment horizontal="left" vertical="center"/>
      <protection locked="0"/>
    </xf>
    <xf numFmtId="0" fontId="1" fillId="13" borderId="0" xfId="0" applyFont="1" applyFill="1" applyAlignment="1" applyProtection="1">
      <alignment horizontal="left" vertical="center"/>
      <protection locked="0"/>
    </xf>
    <xf numFmtId="0" fontId="126" fillId="0" borderId="0" xfId="0" applyFont="1" applyAlignment="1">
      <alignment horizontal="center" vertical="center"/>
    </xf>
    <xf numFmtId="192" fontId="132" fillId="12" borderId="0" xfId="0" applyNumberFormat="1" applyFont="1" applyFill="1" applyAlignment="1">
      <alignment horizontal="right" vertical="center"/>
    </xf>
    <xf numFmtId="193" fontId="135" fillId="12" borderId="0" xfId="0" applyNumberFormat="1" applyFont="1" applyFill="1" applyAlignment="1">
      <alignment horizontal="left" vertical="center"/>
    </xf>
    <xf numFmtId="0" fontId="11" fillId="0" borderId="0" xfId="4" applyFont="1" applyAlignment="1">
      <alignment horizontal="left" vertical="center"/>
    </xf>
    <xf numFmtId="0" fontId="32" fillId="13" borderId="0" xfId="0" applyFont="1" applyFill="1" applyAlignment="1">
      <alignment horizontal="left" vertical="center"/>
    </xf>
    <xf numFmtId="14" fontId="32" fillId="13" borderId="0" xfId="0" applyNumberFormat="1" applyFont="1" applyFill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20" fillId="0" borderId="0" xfId="4" applyFont="1" applyAlignment="1">
      <alignment horizontal="left" vertical="center"/>
    </xf>
    <xf numFmtId="0" fontId="54" fillId="13" borderId="13" xfId="4" applyFont="1" applyFill="1" applyBorder="1" applyAlignment="1" applyProtection="1">
      <alignment horizontal="left" vertical="center"/>
      <protection locked="0"/>
    </xf>
    <xf numFmtId="0" fontId="54" fillId="13" borderId="0" xfId="4" applyFont="1" applyFill="1" applyAlignment="1" applyProtection="1">
      <alignment horizontal="left" vertical="center"/>
      <protection locked="0"/>
    </xf>
    <xf numFmtId="0" fontId="54" fillId="13" borderId="12" xfId="4" applyFont="1" applyFill="1" applyBorder="1" applyAlignment="1">
      <alignment horizontal="left" vertical="center"/>
    </xf>
    <xf numFmtId="0" fontId="54" fillId="13" borderId="9" xfId="4" applyFont="1" applyFill="1" applyBorder="1" applyAlignment="1">
      <alignment horizontal="left" vertical="center"/>
    </xf>
    <xf numFmtId="0" fontId="54" fillId="13" borderId="4" xfId="4" applyFont="1" applyFill="1" applyBorder="1" applyAlignment="1">
      <alignment horizontal="left" vertical="center"/>
    </xf>
    <xf numFmtId="0" fontId="54" fillId="13" borderId="42" xfId="4" applyFont="1" applyFill="1" applyBorder="1" applyAlignment="1">
      <alignment horizontal="left" vertical="center"/>
    </xf>
    <xf numFmtId="0" fontId="54" fillId="13" borderId="43" xfId="4" applyFont="1" applyFill="1" applyBorder="1" applyAlignment="1">
      <alignment horizontal="left" vertical="center"/>
    </xf>
    <xf numFmtId="184" fontId="54" fillId="13" borderId="9" xfId="4" quotePrefix="1" applyNumberFormat="1" applyFont="1" applyFill="1" applyBorder="1" applyAlignment="1">
      <alignment horizontal="left" vertical="center"/>
    </xf>
    <xf numFmtId="184" fontId="54" fillId="13" borderId="12" xfId="4" applyNumberFormat="1" applyFont="1" applyFill="1" applyBorder="1" applyAlignment="1">
      <alignment horizontal="left" vertical="center"/>
    </xf>
    <xf numFmtId="0" fontId="38" fillId="0" borderId="0" xfId="0" applyFont="1" applyAlignment="1">
      <alignment horizontal="right" vertical="center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40" fillId="13" borderId="18" xfId="0" applyFont="1" applyFill="1" applyBorder="1" applyAlignment="1">
      <alignment horizontal="center" vertical="center"/>
    </xf>
    <xf numFmtId="0" fontId="40" fillId="13" borderId="23" xfId="0" applyFont="1" applyFill="1" applyBorder="1" applyAlignment="1">
      <alignment horizontal="center" vertical="center"/>
    </xf>
    <xf numFmtId="0" fontId="1" fillId="13" borderId="20" xfId="0" applyFont="1" applyFill="1" applyBorder="1" applyAlignment="1">
      <alignment horizontal="left" vertical="top" wrapText="1"/>
    </xf>
    <xf numFmtId="0" fontId="1" fillId="13" borderId="0" xfId="0" applyFont="1" applyFill="1" applyAlignment="1">
      <alignment horizontal="left" vertical="top" wrapText="1"/>
    </xf>
    <xf numFmtId="0" fontId="17" fillId="0" borderId="39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172" fontId="40" fillId="12" borderId="27" xfId="0" applyNumberFormat="1" applyFont="1" applyFill="1" applyBorder="1" applyAlignment="1">
      <alignment horizontal="center" vertical="center"/>
    </xf>
    <xf numFmtId="0" fontId="40" fillId="13" borderId="21" xfId="0" applyFont="1" applyFill="1" applyBorder="1" applyAlignment="1">
      <alignment horizontal="left" vertical="top" wrapText="1"/>
    </xf>
    <xf numFmtId="0" fontId="40" fillId="13" borderId="22" xfId="0" applyFont="1" applyFill="1" applyBorder="1" applyAlignment="1">
      <alignment horizontal="left" vertical="top" wrapText="1"/>
    </xf>
    <xf numFmtId="0" fontId="38" fillId="0" borderId="0" xfId="4" applyFont="1" applyAlignment="1">
      <alignment horizontal="right" vertical="center"/>
    </xf>
    <xf numFmtId="0" fontId="83" fillId="13" borderId="52" xfId="0" applyFont="1" applyFill="1" applyBorder="1" applyAlignment="1" applyProtection="1">
      <alignment horizontal="left" vertical="center" wrapText="1"/>
      <protection locked="0"/>
    </xf>
    <xf numFmtId="43" fontId="37" fillId="13" borderId="18" xfId="0" applyNumberFormat="1" applyFont="1" applyFill="1" applyBorder="1" applyAlignment="1" applyProtection="1">
      <alignment horizontal="right" vertical="center"/>
      <protection locked="0"/>
    </xf>
    <xf numFmtId="43" fontId="37" fillId="13" borderId="23" xfId="0" applyNumberFormat="1" applyFont="1" applyFill="1" applyBorder="1" applyAlignment="1" applyProtection="1">
      <alignment horizontal="right" vertical="center"/>
      <protection locked="0"/>
    </xf>
    <xf numFmtId="0" fontId="40" fillId="13" borderId="0" xfId="0" applyFont="1" applyFill="1" applyAlignment="1" applyProtection="1">
      <alignment horizontal="left" vertical="top"/>
      <protection locked="0"/>
    </xf>
    <xf numFmtId="0" fontId="10" fillId="0" borderId="0" xfId="0" applyFont="1" applyAlignment="1">
      <alignment horizontal="right" vertical="center" wrapText="1"/>
    </xf>
    <xf numFmtId="0" fontId="10" fillId="0" borderId="57" xfId="0" applyFont="1" applyBorder="1" applyAlignment="1">
      <alignment horizontal="right" vertical="center" wrapText="1"/>
    </xf>
    <xf numFmtId="0" fontId="1" fillId="13" borderId="20" xfId="0" applyFont="1" applyFill="1" applyBorder="1" applyAlignment="1" applyProtection="1">
      <alignment horizontal="left" vertical="center"/>
      <protection locked="0"/>
    </xf>
    <xf numFmtId="0" fontId="1" fillId="13" borderId="0" xfId="0" applyFont="1" applyFill="1" applyAlignment="1" applyProtection="1">
      <alignment horizontal="left" vertical="center"/>
      <protection locked="0"/>
    </xf>
    <xf numFmtId="0" fontId="107" fillId="13" borderId="20" xfId="0" applyFont="1" applyFill="1" applyBorder="1" applyAlignment="1">
      <alignment horizontal="left" vertical="top" wrapText="1"/>
    </xf>
    <xf numFmtId="0" fontId="107" fillId="13" borderId="0" xfId="0" applyFont="1" applyFill="1" applyAlignment="1">
      <alignment horizontal="left" vertical="top"/>
    </xf>
    <xf numFmtId="0" fontId="107" fillId="13" borderId="20" xfId="0" applyFont="1" applyFill="1" applyBorder="1" applyAlignment="1">
      <alignment horizontal="left" vertical="top"/>
    </xf>
    <xf numFmtId="0" fontId="101" fillId="0" borderId="22" xfId="0" applyFont="1" applyBorder="1" applyAlignment="1">
      <alignment horizontal="center" vertical="center"/>
    </xf>
    <xf numFmtId="0" fontId="90" fillId="0" borderId="0" xfId="0" applyFont="1" applyAlignment="1">
      <alignment horizontal="right" vertical="center"/>
    </xf>
    <xf numFmtId="0" fontId="90" fillId="0" borderId="57" xfId="0" applyFont="1" applyBorder="1" applyAlignment="1">
      <alignment horizontal="right" vertical="center"/>
    </xf>
    <xf numFmtId="0" fontId="83" fillId="0" borderId="38" xfId="0" applyFont="1" applyBorder="1" applyAlignment="1">
      <alignment horizontal="center" vertical="center" textRotation="90"/>
    </xf>
    <xf numFmtId="184" fontId="54" fillId="13" borderId="9" xfId="4" applyNumberFormat="1" applyFont="1" applyFill="1" applyBorder="1" applyAlignment="1">
      <alignment horizontal="left" vertical="center"/>
    </xf>
    <xf numFmtId="184" fontId="54" fillId="13" borderId="13" xfId="4" applyNumberFormat="1" applyFont="1" applyFill="1" applyBorder="1" applyAlignment="1">
      <alignment horizontal="left" vertical="center"/>
    </xf>
    <xf numFmtId="184" fontId="54" fillId="13" borderId="0" xfId="4" applyNumberFormat="1" applyFont="1" applyFill="1" applyAlignment="1">
      <alignment horizontal="left" vertical="center"/>
    </xf>
    <xf numFmtId="184" fontId="134" fillId="13" borderId="9" xfId="18" applyNumberFormat="1" applyFont="1" applyFill="1" applyBorder="1" applyAlignment="1" applyProtection="1">
      <alignment horizontal="left" vertical="center"/>
    </xf>
    <xf numFmtId="184" fontId="37" fillId="13" borderId="12" xfId="4" applyNumberFormat="1" applyFont="1" applyFill="1" applyBorder="1" applyAlignment="1">
      <alignment horizontal="left" vertical="center"/>
    </xf>
    <xf numFmtId="0" fontId="74" fillId="13" borderId="52" xfId="0" applyFont="1" applyFill="1" applyBorder="1" applyAlignment="1" applyProtection="1">
      <alignment horizontal="left" vertical="center" wrapText="1"/>
      <protection locked="0"/>
    </xf>
    <xf numFmtId="0" fontId="133" fillId="21" borderId="0" xfId="0" applyFont="1" applyFill="1" applyAlignment="1">
      <alignment horizontal="center" vertical="center" wrapText="1"/>
    </xf>
    <xf numFmtId="184" fontId="32" fillId="13" borderId="0" xfId="0" applyNumberFormat="1" applyFont="1" applyFill="1" applyAlignment="1">
      <alignment horizontal="left" vertical="center"/>
    </xf>
    <xf numFmtId="0" fontId="110" fillId="0" borderId="0" xfId="4" applyFont="1" applyAlignment="1" applyProtection="1">
      <alignment horizontal="center" vertical="center" wrapText="1"/>
      <protection hidden="1"/>
    </xf>
    <xf numFmtId="0" fontId="10" fillId="0" borderId="20" xfId="0" applyFont="1" applyBorder="1" applyAlignment="1">
      <alignment horizontal="right" vertical="center" wrapText="1"/>
    </xf>
    <xf numFmtId="0" fontId="37" fillId="13" borderId="20" xfId="0" applyFont="1" applyFill="1" applyBorder="1" applyAlignment="1" applyProtection="1">
      <alignment horizontal="left" vertical="center"/>
      <protection locked="0"/>
    </xf>
    <xf numFmtId="0" fontId="37" fillId="13" borderId="0" xfId="0" applyFont="1" applyFill="1" applyAlignment="1" applyProtection="1">
      <alignment horizontal="left" vertical="center"/>
      <protection locked="0"/>
    </xf>
    <xf numFmtId="0" fontId="101" fillId="0" borderId="0" xfId="0" applyFont="1" applyAlignment="1">
      <alignment horizontal="center" vertical="center"/>
    </xf>
    <xf numFmtId="0" fontId="19" fillId="2" borderId="0" xfId="4" applyFont="1" applyFill="1" applyAlignment="1" applyProtection="1">
      <alignment horizontal="center" vertical="center"/>
      <protection hidden="1"/>
    </xf>
    <xf numFmtId="0" fontId="10" fillId="0" borderId="0" xfId="4" applyFont="1" applyAlignment="1">
      <alignment horizontal="center"/>
    </xf>
    <xf numFmtId="0" fontId="111" fillId="0" borderId="0" xfId="17" applyFont="1" applyAlignment="1">
      <alignment horizontal="center" vertical="center" wrapText="1"/>
    </xf>
    <xf numFmtId="0" fontId="36" fillId="16" borderId="76" xfId="0" applyFont="1" applyFill="1" applyBorder="1" applyAlignment="1">
      <alignment horizontal="center" vertical="center"/>
    </xf>
    <xf numFmtId="0" fontId="36" fillId="16" borderId="77" xfId="0" applyFont="1" applyFill="1" applyBorder="1" applyAlignment="1">
      <alignment horizontal="center" vertical="center"/>
    </xf>
    <xf numFmtId="0" fontId="36" fillId="16" borderId="29" xfId="0" applyFont="1" applyFill="1" applyBorder="1" applyAlignment="1">
      <alignment horizontal="center" vertical="center"/>
    </xf>
    <xf numFmtId="0" fontId="36" fillId="16" borderId="48" xfId="0" applyFont="1" applyFill="1" applyBorder="1" applyAlignment="1">
      <alignment horizontal="center" vertical="center"/>
    </xf>
    <xf numFmtId="0" fontId="69" fillId="16" borderId="32" xfId="0" applyFont="1" applyFill="1" applyBorder="1" applyAlignment="1">
      <alignment horizontal="center" vertical="center"/>
    </xf>
    <xf numFmtId="0" fontId="69" fillId="16" borderId="33" xfId="0" applyFont="1" applyFill="1" applyBorder="1" applyAlignment="1">
      <alignment horizontal="center" vertical="center"/>
    </xf>
    <xf numFmtId="0" fontId="69" fillId="16" borderId="48" xfId="0" applyFont="1" applyFill="1" applyBorder="1" applyAlignment="1">
      <alignment horizontal="center" vertical="center"/>
    </xf>
    <xf numFmtId="0" fontId="35" fillId="0" borderId="0" xfId="17" applyFont="1" applyAlignment="1">
      <alignment horizontal="left" vertical="center"/>
    </xf>
    <xf numFmtId="0" fontId="46" fillId="0" borderId="0" xfId="4" applyFont="1" applyAlignment="1">
      <alignment horizontal="left" vertical="center" wrapText="1" shrinkToFit="1"/>
    </xf>
    <xf numFmtId="0" fontId="47" fillId="0" borderId="0" xfId="4" applyFont="1" applyAlignment="1">
      <alignment horizontal="left" vertical="center" wrapText="1" shrinkToFit="1"/>
    </xf>
    <xf numFmtId="0" fontId="11" fillId="22" borderId="0" xfId="4" applyFont="1" applyFill="1" applyAlignment="1">
      <alignment horizontal="left" vertical="center"/>
    </xf>
    <xf numFmtId="0" fontId="47" fillId="22" borderId="0" xfId="4" applyFont="1" applyFill="1" applyAlignment="1">
      <alignment horizontal="left" vertical="center" wrapText="1" shrinkToFit="1"/>
    </xf>
    <xf numFmtId="0" fontId="29" fillId="16" borderId="8" xfId="4" applyFont="1" applyFill="1" applyBorder="1" applyAlignment="1">
      <alignment horizontal="center" vertical="center"/>
    </xf>
    <xf numFmtId="0" fontId="29" fillId="16" borderId="3" xfId="4" applyFont="1" applyFill="1" applyBorder="1" applyAlignment="1">
      <alignment horizontal="center" vertical="center"/>
    </xf>
    <xf numFmtId="183" fontId="86" fillId="16" borderId="72" xfId="2" applyNumberFormat="1" applyFont="1" applyFill="1" applyBorder="1" applyAlignment="1">
      <alignment horizontal="center" vertical="center"/>
    </xf>
    <xf numFmtId="183" fontId="86" fillId="16" borderId="73" xfId="2" applyNumberFormat="1" applyFont="1" applyFill="1" applyBorder="1" applyAlignment="1">
      <alignment horizontal="center" vertical="center"/>
    </xf>
    <xf numFmtId="167" fontId="13" fillId="16" borderId="8" xfId="4" applyNumberFormat="1" applyFont="1" applyFill="1" applyBorder="1" applyAlignment="1">
      <alignment horizontal="center" vertical="center" wrapText="1"/>
    </xf>
    <xf numFmtId="167" fontId="13" fillId="16" borderId="11" xfId="4" applyNumberFormat="1" applyFont="1" applyFill="1" applyBorder="1" applyAlignment="1">
      <alignment horizontal="center" vertical="center" wrapText="1"/>
    </xf>
    <xf numFmtId="164" fontId="29" fillId="16" borderId="8" xfId="2" applyFont="1" applyFill="1" applyBorder="1" applyAlignment="1">
      <alignment horizontal="center" vertical="center" wrapText="1"/>
    </xf>
    <xf numFmtId="164" fontId="29" fillId="16" borderId="11" xfId="2" applyFont="1" applyFill="1" applyBorder="1" applyAlignment="1">
      <alignment horizontal="center" vertical="center" wrapText="1"/>
    </xf>
    <xf numFmtId="4" fontId="29" fillId="16" borderId="8" xfId="4" applyNumberFormat="1" applyFont="1" applyFill="1" applyBorder="1" applyAlignment="1">
      <alignment horizontal="center" vertical="center" wrapText="1"/>
    </xf>
    <xf numFmtId="4" fontId="29" fillId="16" borderId="11" xfId="4" applyNumberFormat="1" applyFont="1" applyFill="1" applyBorder="1" applyAlignment="1">
      <alignment horizontal="center" vertical="center" wrapText="1"/>
    </xf>
    <xf numFmtId="0" fontId="46" fillId="0" borderId="0" xfId="4" applyFont="1" applyAlignment="1">
      <alignment horizontal="left" vertical="center"/>
    </xf>
    <xf numFmtId="0" fontId="47" fillId="0" borderId="0" xfId="4" applyFont="1" applyAlignment="1">
      <alignment horizontal="left" vertical="center"/>
    </xf>
    <xf numFmtId="164" fontId="94" fillId="0" borderId="17" xfId="2" applyFont="1" applyFill="1" applyBorder="1" applyAlignment="1">
      <alignment horizontal="right" vertical="center"/>
    </xf>
    <xf numFmtId="164" fontId="29" fillId="16" borderId="15" xfId="2" applyFont="1" applyFill="1" applyBorder="1" applyAlignment="1">
      <alignment horizontal="center" vertical="center"/>
    </xf>
    <xf numFmtId="164" fontId="29" fillId="16" borderId="16" xfId="2" applyFont="1" applyFill="1" applyBorder="1" applyAlignment="1">
      <alignment horizontal="center" vertical="center"/>
    </xf>
    <xf numFmtId="191" fontId="47" fillId="0" borderId="0" xfId="4" applyNumberFormat="1" applyFont="1" applyAlignment="1">
      <alignment horizontal="left" vertical="center"/>
    </xf>
    <xf numFmtId="171" fontId="13" fillId="16" borderId="54" xfId="3" applyNumberFormat="1" applyFont="1" applyFill="1" applyBorder="1" applyAlignment="1">
      <alignment horizontal="center" vertical="center"/>
    </xf>
    <xf numFmtId="171" fontId="13" fillId="16" borderId="55" xfId="3" applyNumberFormat="1" applyFont="1" applyFill="1" applyBorder="1" applyAlignment="1">
      <alignment horizontal="center" vertical="center"/>
    </xf>
    <xf numFmtId="171" fontId="13" fillId="16" borderId="7" xfId="3" applyNumberFormat="1" applyFont="1" applyFill="1" applyBorder="1" applyAlignment="1">
      <alignment horizontal="center" vertical="center"/>
    </xf>
    <xf numFmtId="0" fontId="64" fillId="16" borderId="14" xfId="0" applyFont="1" applyFill="1" applyBorder="1" applyAlignment="1">
      <alignment horizontal="center" vertical="center" wrapText="1"/>
    </xf>
    <xf numFmtId="0" fontId="64" fillId="16" borderId="28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67" fillId="8" borderId="18" xfId="0" applyFont="1" applyFill="1" applyBorder="1" applyAlignment="1">
      <alignment horizontal="right" vertical="center"/>
    </xf>
    <xf numFmtId="0" fontId="67" fillId="8" borderId="23" xfId="0" applyFont="1" applyFill="1" applyBorder="1" applyAlignment="1">
      <alignment horizontal="right" vertical="center"/>
    </xf>
    <xf numFmtId="0" fontId="67" fillId="0" borderId="0" xfId="0" applyFont="1" applyAlignment="1">
      <alignment horizontal="right" vertical="center"/>
    </xf>
    <xf numFmtId="0" fontId="67" fillId="0" borderId="24" xfId="0" applyFont="1" applyBorder="1" applyAlignment="1">
      <alignment horizontal="right" vertical="center"/>
    </xf>
    <xf numFmtId="0" fontId="36" fillId="6" borderId="14" xfId="0" applyFont="1" applyFill="1" applyBorder="1" applyAlignment="1">
      <alignment horizontal="center" vertical="center" wrapText="1"/>
    </xf>
    <xf numFmtId="0" fontId="36" fillId="6" borderId="28" xfId="0" applyFont="1" applyFill="1" applyBorder="1" applyAlignment="1">
      <alignment horizontal="center" vertical="center" wrapText="1"/>
    </xf>
    <xf numFmtId="0" fontId="69" fillId="6" borderId="14" xfId="0" applyFont="1" applyFill="1" applyBorder="1" applyAlignment="1">
      <alignment horizontal="center" vertical="center" wrapText="1"/>
    </xf>
    <xf numFmtId="0" fontId="69" fillId="6" borderId="28" xfId="0" applyFont="1" applyFill="1" applyBorder="1" applyAlignment="1">
      <alignment horizontal="center" vertical="center" wrapText="1"/>
    </xf>
  </cellXfs>
  <cellStyles count="22">
    <cellStyle name="Euro" xfId="1" xr:uid="{00000000-0005-0000-0000-000000000000}"/>
    <cellStyle name="Hiperlink" xfId="18" builtinId="8"/>
    <cellStyle name="Moeda" xfId="2" builtinId="4"/>
    <cellStyle name="Normal" xfId="0" builtinId="0"/>
    <cellStyle name="Normal 2" xfId="3" xr:uid="{00000000-0005-0000-0000-000004000000}"/>
    <cellStyle name="Normal 2 2 4" xfId="17" xr:uid="{00000000-0005-0000-0000-000005000000}"/>
    <cellStyle name="Normal 2 3" xfId="19" xr:uid="{00000000-0005-0000-0000-000006000000}"/>
    <cellStyle name="Normal 3" xfId="13" xr:uid="{00000000-0005-0000-0000-000007000000}"/>
    <cellStyle name="Normal 4" xfId="21" xr:uid="{00000000-0005-0000-0000-000008000000}"/>
    <cellStyle name="Normal_Análise Inicial TO" xfId="4" xr:uid="{00000000-0005-0000-0000-000009000000}"/>
    <cellStyle name="Normal_Previsto X Real_JUN.08 2" xfId="5" xr:uid="{00000000-0005-0000-0000-00000A000000}"/>
    <cellStyle name="Porcentagem" xfId="6" builtinId="5"/>
    <cellStyle name="Porcentagem 2" xfId="7" xr:uid="{00000000-0005-0000-0000-00000C000000}"/>
    <cellStyle name="Porcentagem 3" xfId="8" xr:uid="{00000000-0005-0000-0000-00000D000000}"/>
    <cellStyle name="Porcentagem 3 2" xfId="14" xr:uid="{00000000-0005-0000-0000-00000E000000}"/>
    <cellStyle name="Porcentagem 3 3" xfId="15" xr:uid="{00000000-0005-0000-0000-00000F000000}"/>
    <cellStyle name="Separador de milhares 2" xfId="10" xr:uid="{00000000-0005-0000-0000-000010000000}"/>
    <cellStyle name="Separador de milhares 3" xfId="11" xr:uid="{00000000-0005-0000-0000-000011000000}"/>
    <cellStyle name="Separador de milhares 3 2" xfId="12" xr:uid="{00000000-0005-0000-0000-000012000000}"/>
    <cellStyle name="Separador de milhares 3 3" xfId="16" xr:uid="{00000000-0005-0000-0000-000013000000}"/>
    <cellStyle name="Vírgula" xfId="9" builtinId="3"/>
    <cellStyle name="Vírgula 2 2" xfId="20" xr:uid="{00000000-0005-0000-0000-000015000000}"/>
  </cellStyles>
  <dxfs count="370">
    <dxf>
      <font>
        <color rgb="FFFFFF00"/>
      </font>
      <fill>
        <patternFill>
          <bgColor theme="3"/>
        </patternFill>
      </fill>
    </dxf>
    <dxf>
      <font>
        <color theme="3"/>
      </font>
      <fill>
        <patternFill>
          <bgColor theme="3"/>
        </patternFill>
      </fill>
    </dxf>
    <dxf>
      <font>
        <color rgb="FFFFFF00"/>
      </font>
      <fill>
        <patternFill>
          <bgColor theme="3"/>
        </patternFill>
      </fill>
    </dxf>
    <dxf>
      <font>
        <color theme="3" tint="0.79998168889431442"/>
      </font>
      <fill>
        <patternFill>
          <fgColor theme="3" tint="0.79998168889431442"/>
        </patternFill>
      </fill>
    </dxf>
    <dxf>
      <font>
        <color theme="3"/>
      </font>
      <fill>
        <patternFill>
          <bgColor theme="3"/>
        </patternFill>
      </fill>
    </dxf>
    <dxf>
      <font>
        <color rgb="FFFFFF00"/>
      </font>
      <fill>
        <patternFill>
          <bgColor theme="3"/>
        </patternFill>
      </fill>
    </dxf>
    <dxf>
      <font>
        <color theme="3" tint="0.79998168889431442"/>
      </font>
      <fill>
        <patternFill>
          <fgColor theme="3" tint="0.79998168889431442"/>
        </patternFill>
      </fill>
    </dxf>
    <dxf>
      <font>
        <color theme="3"/>
      </font>
      <fill>
        <patternFill>
          <bgColor theme="3"/>
        </patternFill>
      </fill>
    </dxf>
    <dxf>
      <font>
        <color rgb="FFFFFF00"/>
      </font>
      <fill>
        <patternFill>
          <bgColor theme="3"/>
        </patternFill>
      </fill>
    </dxf>
    <dxf>
      <font>
        <color theme="3" tint="0.79998168889431442"/>
      </font>
      <fill>
        <patternFill>
          <fgColor theme="3" tint="0.79998168889431442"/>
        </patternFill>
      </fill>
    </dxf>
    <dxf>
      <font>
        <color theme="3"/>
      </font>
      <fill>
        <patternFill>
          <bgColor theme="3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lor theme="0"/>
      </font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rgb="FF9C0006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AEAEA"/>
      <color rgb="FFFF33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438150</xdr:colOff>
      <xdr:row>3</xdr:row>
      <xdr:rowOff>97155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2954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1971675</xdr:colOff>
      <xdr:row>55</xdr:row>
      <xdr:rowOff>200025</xdr:rowOff>
    </xdr:from>
    <xdr:to>
      <xdr:col>2</xdr:col>
      <xdr:colOff>2876550</xdr:colOff>
      <xdr:row>55</xdr:row>
      <xdr:rowOff>200025</xdr:rowOff>
    </xdr:to>
    <xdr:sp macro="" textlink="">
      <xdr:nvSpPr>
        <xdr:cNvPr id="21727" name="Line 1">
          <a:extLst>
            <a:ext uri="{FF2B5EF4-FFF2-40B4-BE49-F238E27FC236}">
              <a16:creationId xmlns:a16="http://schemas.microsoft.com/office/drawing/2014/main" id="{00000000-0008-0000-0100-0000DF540000}"/>
            </a:ext>
          </a:extLst>
        </xdr:cNvPr>
        <xdr:cNvSpPr>
          <a:spLocks noChangeShapeType="1"/>
        </xdr:cNvSpPr>
      </xdr:nvSpPr>
      <xdr:spPr bwMode="auto">
        <a:xfrm>
          <a:off x="3209925" y="9629775"/>
          <a:ext cx="904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0</xdr:col>
      <xdr:colOff>161925</xdr:colOff>
      <xdr:row>0</xdr:row>
      <xdr:rowOff>161925</xdr:rowOff>
    </xdr:from>
    <xdr:to>
      <xdr:col>2</xdr:col>
      <xdr:colOff>344166</xdr:colOff>
      <xdr:row>0</xdr:row>
      <xdr:rowOff>734999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61925"/>
          <a:ext cx="1420491" cy="5730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1153640</xdr:colOff>
      <xdr:row>1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1125065" cy="4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472440</xdr:colOff>
      <xdr:row>2</xdr:row>
      <xdr:rowOff>95250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3A34C507-01A5-4F58-B6E7-A1B965C5F471}"/>
            </a:ext>
            <a:ext uri="{147F2762-F138-4A5C-976F-8EAC2B608ADB}">
              <a16:predDERef xmlns:a16="http://schemas.microsoft.com/office/drawing/2014/main" pre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9225" cy="552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2</xdr:row>
      <xdr:rowOff>167640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9225" cy="552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1310640</xdr:colOff>
      <xdr:row>0</xdr:row>
      <xdr:rowOff>548640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1400175" cy="552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38100</xdr:rowOff>
    </xdr:from>
    <xdr:to>
      <xdr:col>1</xdr:col>
      <xdr:colOff>1543050</xdr:colOff>
      <xdr:row>1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8803" b="20513"/>
        <a:stretch/>
      </xdr:blipFill>
      <xdr:spPr>
        <a:xfrm>
          <a:off x="504825" y="38100"/>
          <a:ext cx="1495425" cy="371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13</xdr:row>
      <xdr:rowOff>85725</xdr:rowOff>
    </xdr:from>
    <xdr:to>
      <xdr:col>7</xdr:col>
      <xdr:colOff>657225</xdr:colOff>
      <xdr:row>13</xdr:row>
      <xdr:rowOff>314325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200650" y="3057525"/>
          <a:ext cx="533400" cy="228600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7</xdr:col>
      <xdr:colOff>201757</xdr:colOff>
      <xdr:row>201</xdr:row>
      <xdr:rowOff>59748</xdr:rowOff>
    </xdr:from>
    <xdr:to>
      <xdr:col>7</xdr:col>
      <xdr:colOff>735157</xdr:colOff>
      <xdr:row>201</xdr:row>
      <xdr:rowOff>221673</xdr:rowOff>
    </xdr:to>
    <xdr:sp macro="" textlink="">
      <xdr:nvSpPr>
        <xdr:cNvPr id="7" name="Seta para a direita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6202507" y="51538043"/>
          <a:ext cx="533400" cy="161925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7</xdr:col>
      <xdr:colOff>123825</xdr:colOff>
      <xdr:row>24</xdr:row>
      <xdr:rowOff>85725</xdr:rowOff>
    </xdr:from>
    <xdr:to>
      <xdr:col>7</xdr:col>
      <xdr:colOff>657225</xdr:colOff>
      <xdr:row>24</xdr:row>
      <xdr:rowOff>314325</xdr:rowOff>
    </xdr:to>
    <xdr:sp macro="" textlink="">
      <xdr:nvSpPr>
        <xdr:cNvPr id="16" name="Seta para a direita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6124575" y="4103543"/>
          <a:ext cx="533400" cy="161925"/>
        </a:xfrm>
        <a:prstGeom prst="rightArrow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744682</xdr:colOff>
      <xdr:row>3</xdr:row>
      <xdr:rowOff>226136</xdr:rowOff>
    </xdr:to>
    <xdr:pic>
      <xdr:nvPicPr>
        <xdr:cNvPr id="10" name="Imagem 9" descr="CDHU.jpg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2375" t="14883" r="34500" b="14786"/>
        <a:stretch>
          <a:fillRect/>
        </a:stretch>
      </xdr:blipFill>
      <xdr:spPr>
        <a:xfrm>
          <a:off x="0" y="1"/>
          <a:ext cx="1117023" cy="9794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rika Adachi" id="{4AAD75A6-5F6B-4AA3-8280-05172E6442B1}" userId="S::aadachi@apoiocdhu.sp.gov.br::1c7dc61d-7be0-4dbb-9d86-c71d6a2ceafb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52" dT="2025-04-01T17:13:21.53" personId="{4AAD75A6-5F6B-4AA3-8280-05172E6442B1}" id="{A98A53FA-BF18-4A11-B1E9-71F737A83134}">
    <text>Informar a fração ideal de cada tipologia de UH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1"/>
  <sheetViews>
    <sheetView showGridLines="0" view="pageBreakPreview" zoomScale="85" zoomScaleNormal="85" zoomScaleSheetLayoutView="85" workbookViewId="0">
      <selection activeCell="L6" sqref="B6:L6"/>
    </sheetView>
  </sheetViews>
  <sheetFormatPr defaultColWidth="9.33203125" defaultRowHeight="11.25"/>
  <cols>
    <col min="1" max="1" width="3.83203125" style="46" customWidth="1"/>
    <col min="2" max="2" width="11.6640625" style="46" customWidth="1"/>
    <col min="3" max="3" width="12.83203125" style="46" customWidth="1"/>
    <col min="4" max="4" width="24.1640625" style="46" customWidth="1"/>
    <col min="5" max="5" width="52.83203125" style="46" customWidth="1"/>
    <col min="6" max="6" width="15.1640625" style="46" customWidth="1"/>
    <col min="7" max="7" width="16.6640625" style="46" customWidth="1"/>
    <col min="8" max="8" width="18" style="46" customWidth="1"/>
    <col min="9" max="9" width="19.33203125" style="46" customWidth="1"/>
    <col min="10" max="10" width="20.5" style="46" customWidth="1"/>
    <col min="11" max="11" width="24.5" style="46" customWidth="1"/>
    <col min="12" max="12" width="22.6640625" style="46" customWidth="1"/>
    <col min="13" max="13" width="3.83203125" style="46" customWidth="1"/>
    <col min="14" max="14" width="19.33203125" style="46" customWidth="1"/>
    <col min="15" max="16384" width="9.33203125" style="46"/>
  </cols>
  <sheetData>
    <row r="1" spans="2:12" ht="11.25" customHeight="1">
      <c r="D1" s="637" t="s">
        <v>0</v>
      </c>
      <c r="E1" s="637"/>
      <c r="F1" s="637"/>
      <c r="G1" s="637"/>
      <c r="H1" s="637"/>
      <c r="I1" s="637"/>
      <c r="J1" s="637"/>
      <c r="K1" s="637"/>
      <c r="L1" s="637"/>
    </row>
    <row r="2" spans="2:12" ht="11.25" customHeight="1">
      <c r="D2" s="637"/>
      <c r="E2" s="637"/>
      <c r="F2" s="637"/>
      <c r="G2" s="637"/>
      <c r="H2" s="637"/>
      <c r="I2" s="637"/>
      <c r="J2" s="637"/>
      <c r="K2" s="637"/>
      <c r="L2" s="637"/>
    </row>
    <row r="3" spans="2:12" ht="11.25" customHeight="1">
      <c r="D3" s="637"/>
      <c r="E3" s="637"/>
      <c r="F3" s="637"/>
      <c r="G3" s="637"/>
      <c r="H3" s="637"/>
      <c r="I3" s="637"/>
      <c r="J3" s="637"/>
      <c r="K3" s="637"/>
      <c r="L3" s="637"/>
    </row>
    <row r="4" spans="2:12" ht="24.95" customHeight="1">
      <c r="D4" s="407"/>
      <c r="E4" s="407"/>
      <c r="F4" s="407"/>
      <c r="G4" s="407"/>
      <c r="H4" s="407"/>
      <c r="I4" s="407"/>
      <c r="J4" s="407"/>
      <c r="K4" s="407"/>
      <c r="L4" s="407"/>
    </row>
    <row r="5" spans="2:12" ht="21" customHeight="1">
      <c r="B5" s="80" t="s">
        <v>1</v>
      </c>
      <c r="C5" s="79"/>
      <c r="D5" s="79"/>
      <c r="E5" s="79"/>
      <c r="F5" s="79"/>
      <c r="G5" s="79"/>
      <c r="H5" s="79"/>
      <c r="I5" s="79"/>
      <c r="J5" s="79"/>
      <c r="K5" s="79"/>
      <c r="L5" s="519" t="s">
        <v>2</v>
      </c>
    </row>
    <row r="6" spans="2:12" ht="21" customHeight="1">
      <c r="B6" s="590"/>
      <c r="C6" s="591"/>
      <c r="D6" s="591"/>
      <c r="E6" s="591"/>
      <c r="F6" s="591"/>
      <c r="G6" s="591"/>
      <c r="H6" s="591"/>
      <c r="I6" s="591"/>
      <c r="J6" s="591"/>
      <c r="K6" s="591"/>
      <c r="L6" s="591"/>
    </row>
    <row r="7" spans="2:12" ht="21" customHeight="1" thickBot="1">
      <c r="B7" s="80" t="s">
        <v>3</v>
      </c>
      <c r="C7" s="79"/>
      <c r="D7" s="79"/>
      <c r="E7" s="79"/>
      <c r="F7" s="79"/>
      <c r="G7" s="79"/>
      <c r="H7" s="80"/>
      <c r="I7" s="79"/>
      <c r="J7" s="80" t="s">
        <v>4</v>
      </c>
      <c r="K7" s="79"/>
    </row>
    <row r="8" spans="2:12" ht="21" customHeight="1" thickTop="1" thickBot="1">
      <c r="B8" s="593"/>
      <c r="C8" s="592"/>
      <c r="D8" s="592"/>
      <c r="E8" s="592"/>
      <c r="F8" s="592"/>
      <c r="G8" s="592"/>
      <c r="H8" s="592"/>
      <c r="I8" s="592"/>
      <c r="J8" s="592"/>
      <c r="K8" s="592"/>
      <c r="L8" s="592"/>
    </row>
    <row r="9" spans="2:12" ht="21" customHeight="1" thickTop="1" thickBot="1">
      <c r="B9" s="80" t="s">
        <v>5</v>
      </c>
      <c r="C9" s="79"/>
      <c r="D9" s="79"/>
      <c r="E9" s="78"/>
      <c r="F9" s="80" t="s">
        <v>6</v>
      </c>
      <c r="G9" s="80"/>
      <c r="H9" s="78"/>
      <c r="I9" s="78"/>
      <c r="J9" s="80" t="s">
        <v>7</v>
      </c>
      <c r="K9" s="80" t="s">
        <v>8</v>
      </c>
    </row>
    <row r="10" spans="2:12" ht="21" customHeight="1" thickTop="1" thickBot="1">
      <c r="B10" s="593"/>
      <c r="C10" s="592"/>
      <c r="D10" s="592"/>
      <c r="E10" s="594"/>
      <c r="F10" s="593"/>
      <c r="G10" s="592"/>
      <c r="H10" s="592"/>
      <c r="I10" s="594"/>
      <c r="J10" s="186"/>
      <c r="K10" s="595"/>
      <c r="L10" s="596"/>
    </row>
    <row r="11" spans="2:12" ht="21" customHeight="1" thickTop="1" thickBot="1">
      <c r="B11" s="80" t="s">
        <v>9</v>
      </c>
      <c r="C11" s="80"/>
      <c r="D11" s="80"/>
      <c r="E11" s="80"/>
      <c r="F11" s="80"/>
      <c r="G11" s="80"/>
      <c r="H11" s="78"/>
      <c r="I11" s="80" t="s">
        <v>10</v>
      </c>
      <c r="J11" s="79"/>
      <c r="K11" s="79"/>
    </row>
    <row r="12" spans="2:12" ht="21" customHeight="1" thickTop="1" thickBot="1">
      <c r="B12" s="593"/>
      <c r="C12" s="592"/>
      <c r="D12" s="592"/>
      <c r="E12" s="592"/>
      <c r="F12" s="592"/>
      <c r="G12" s="592"/>
      <c r="H12" s="594"/>
      <c r="I12" s="597"/>
      <c r="J12" s="598"/>
      <c r="K12" s="598"/>
      <c r="L12" s="598"/>
    </row>
    <row r="13" spans="2:12" s="356" customFormat="1" ht="21" customHeight="1" thickTop="1" thickBot="1">
      <c r="B13" s="80" t="s">
        <v>11</v>
      </c>
      <c r="C13" s="80"/>
      <c r="D13" s="80"/>
      <c r="E13" s="80"/>
      <c r="F13" s="80"/>
      <c r="G13" s="80"/>
      <c r="H13" s="80"/>
      <c r="I13" s="80" t="s">
        <v>10</v>
      </c>
      <c r="J13" s="355"/>
      <c r="K13" s="355"/>
    </row>
    <row r="14" spans="2:12" ht="21" customHeight="1" thickTop="1" thickBot="1">
      <c r="B14" s="593"/>
      <c r="C14" s="592"/>
      <c r="D14" s="592"/>
      <c r="E14" s="592"/>
      <c r="F14" s="592"/>
      <c r="G14" s="592"/>
      <c r="H14" s="594"/>
      <c r="I14" s="629"/>
      <c r="J14" s="598"/>
      <c r="K14" s="598"/>
      <c r="L14" s="598"/>
    </row>
    <row r="15" spans="2:12" s="356" customFormat="1" ht="21" customHeight="1" thickTop="1" thickBot="1">
      <c r="B15" s="80" t="s">
        <v>12</v>
      </c>
      <c r="C15" s="355"/>
      <c r="D15" s="355"/>
      <c r="E15" s="80"/>
      <c r="F15" s="80" t="s">
        <v>13</v>
      </c>
      <c r="G15" s="355"/>
      <c r="H15" s="355"/>
      <c r="I15" s="80" t="s">
        <v>14</v>
      </c>
      <c r="J15" s="355"/>
      <c r="K15" s="355"/>
    </row>
    <row r="16" spans="2:12" ht="21" customHeight="1" thickTop="1" thickBot="1">
      <c r="B16" s="593"/>
      <c r="C16" s="592"/>
      <c r="D16" s="592"/>
      <c r="E16" s="594"/>
      <c r="F16" s="593"/>
      <c r="G16" s="592"/>
      <c r="H16" s="594"/>
      <c r="I16" s="630"/>
      <c r="J16" s="631"/>
      <c r="K16" s="631"/>
      <c r="L16" s="631"/>
    </row>
    <row r="17" spans="2:12" s="356" customFormat="1" ht="21" customHeight="1" thickTop="1" thickBot="1">
      <c r="B17" s="80" t="s">
        <v>15</v>
      </c>
      <c r="C17" s="355"/>
      <c r="D17" s="355"/>
      <c r="E17" s="355"/>
      <c r="F17" s="355"/>
      <c r="G17" s="355"/>
      <c r="H17" s="80"/>
      <c r="I17" s="80" t="s">
        <v>10</v>
      </c>
      <c r="J17" s="355"/>
      <c r="K17" s="355"/>
    </row>
    <row r="18" spans="2:12" ht="21" customHeight="1" thickTop="1" thickBot="1">
      <c r="B18" s="593"/>
      <c r="C18" s="592"/>
      <c r="D18" s="592"/>
      <c r="E18" s="592"/>
      <c r="F18" s="592"/>
      <c r="G18" s="592"/>
      <c r="H18" s="594"/>
      <c r="I18" s="597"/>
      <c r="J18" s="598"/>
      <c r="K18" s="598"/>
      <c r="L18" s="598"/>
    </row>
    <row r="19" spans="2:12" s="356" customFormat="1" ht="21" customHeight="1" thickTop="1" thickBot="1">
      <c r="B19" s="80" t="s">
        <v>16</v>
      </c>
      <c r="C19" s="355"/>
      <c r="D19" s="355"/>
      <c r="E19" s="355"/>
      <c r="F19" s="355"/>
      <c r="G19" s="355"/>
      <c r="H19" s="80"/>
      <c r="I19" s="80" t="s">
        <v>10</v>
      </c>
      <c r="J19" s="355"/>
      <c r="K19" s="355"/>
    </row>
    <row r="20" spans="2:12" ht="21" customHeight="1" thickTop="1" thickBot="1">
      <c r="B20" s="593"/>
      <c r="C20" s="592"/>
      <c r="D20" s="592"/>
      <c r="E20" s="592"/>
      <c r="F20" s="592"/>
      <c r="G20" s="592"/>
      <c r="H20" s="594"/>
      <c r="I20" s="629"/>
      <c r="J20" s="598"/>
      <c r="K20" s="598"/>
      <c r="L20" s="598"/>
    </row>
    <row r="21" spans="2:12" s="356" customFormat="1" ht="21" customHeight="1" thickTop="1" thickBot="1">
      <c r="B21" s="80" t="s">
        <v>17</v>
      </c>
      <c r="C21" s="355"/>
      <c r="D21" s="355"/>
      <c r="E21" s="80" t="s">
        <v>18</v>
      </c>
      <c r="F21" s="80"/>
      <c r="G21" s="80"/>
      <c r="H21" s="80" t="s">
        <v>19</v>
      </c>
      <c r="I21" s="355"/>
      <c r="J21" s="355"/>
      <c r="K21" s="355"/>
    </row>
    <row r="22" spans="2:12" ht="21" customHeight="1" thickTop="1" thickBot="1">
      <c r="B22" s="593"/>
      <c r="C22" s="592"/>
      <c r="D22" s="594"/>
      <c r="E22" s="593"/>
      <c r="F22" s="592"/>
      <c r="G22" s="594"/>
      <c r="H22" s="632"/>
      <c r="I22" s="633"/>
      <c r="J22" s="633"/>
      <c r="K22" s="633"/>
      <c r="L22" s="633"/>
    </row>
    <row r="23" spans="2:12" ht="12" thickTop="1">
      <c r="B23" s="79"/>
      <c r="C23" s="79"/>
      <c r="D23" s="79"/>
      <c r="E23" s="79"/>
      <c r="F23" s="79"/>
      <c r="G23" s="79"/>
      <c r="H23" s="79"/>
      <c r="I23" s="79"/>
      <c r="J23" s="79"/>
      <c r="K23" s="79"/>
    </row>
    <row r="24" spans="2:12" ht="20.100000000000001" customHeight="1" thickBot="1">
      <c r="B24" s="357" t="s">
        <v>20</v>
      </c>
      <c r="C24" s="79"/>
      <c r="D24" s="79"/>
      <c r="E24" s="79"/>
      <c r="F24" s="79"/>
      <c r="G24" s="79"/>
      <c r="H24" s="79"/>
      <c r="I24" s="79"/>
      <c r="J24" s="79"/>
      <c r="K24" s="79"/>
    </row>
    <row r="25" spans="2:12" ht="20.100000000000001" customHeight="1" thickBot="1">
      <c r="B25" s="599" t="s">
        <v>21</v>
      </c>
      <c r="C25" s="599"/>
      <c r="D25" s="187"/>
      <c r="E25" s="81" t="s">
        <v>22</v>
      </c>
      <c r="F25" s="82" t="s">
        <v>23</v>
      </c>
      <c r="G25" s="602"/>
      <c r="H25" s="603"/>
      <c r="J25" s="82" t="s">
        <v>24</v>
      </c>
      <c r="K25" s="602" t="s">
        <v>25</v>
      </c>
      <c r="L25" s="603"/>
    </row>
    <row r="26" spans="2:12" ht="20.100000000000001" customHeight="1" thickBot="1">
      <c r="B26" s="599" t="s">
        <v>26</v>
      </c>
      <c r="C26" s="599"/>
      <c r="D26" s="571"/>
      <c r="E26" s="81" t="s">
        <v>22</v>
      </c>
      <c r="F26" s="82" t="s">
        <v>27</v>
      </c>
      <c r="G26" s="602"/>
      <c r="H26" s="603"/>
      <c r="J26" s="84" t="s">
        <v>28</v>
      </c>
      <c r="K26" s="602" t="s">
        <v>25</v>
      </c>
      <c r="L26" s="603"/>
    </row>
    <row r="27" spans="2:12" ht="20.100000000000001" customHeight="1" thickBot="1">
      <c r="B27" s="599" t="s">
        <v>29</v>
      </c>
      <c r="C27" s="599"/>
      <c r="D27" s="188"/>
      <c r="E27" s="79"/>
      <c r="F27" s="82" t="s">
        <v>30</v>
      </c>
      <c r="G27" s="602"/>
      <c r="H27" s="603"/>
      <c r="J27" s="84" t="s">
        <v>31</v>
      </c>
      <c r="K27" s="602" t="s">
        <v>25</v>
      </c>
      <c r="L27" s="603"/>
    </row>
    <row r="28" spans="2:12" ht="20.100000000000001" customHeight="1" thickBot="1">
      <c r="B28" s="599" t="s">
        <v>32</v>
      </c>
      <c r="C28" s="599"/>
      <c r="D28" s="187"/>
      <c r="E28" s="79"/>
      <c r="F28" s="82" t="s">
        <v>33</v>
      </c>
      <c r="G28" s="602"/>
      <c r="H28" s="603"/>
      <c r="J28" s="84" t="s">
        <v>34</v>
      </c>
      <c r="K28" s="602" t="s">
        <v>25</v>
      </c>
      <c r="L28" s="603"/>
    </row>
    <row r="29" spans="2:12" ht="20.100000000000001" customHeight="1" thickBot="1">
      <c r="B29" s="599" t="s">
        <v>35</v>
      </c>
      <c r="C29" s="599"/>
      <c r="D29" s="187"/>
      <c r="E29" s="79"/>
      <c r="F29" s="82" t="s">
        <v>36</v>
      </c>
      <c r="G29" s="602"/>
      <c r="H29" s="603"/>
      <c r="K29" s="602"/>
      <c r="L29" s="603"/>
    </row>
    <row r="30" spans="2:12" ht="20.100000000000001" customHeight="1" thickBot="1">
      <c r="B30" s="599" t="s">
        <v>37</v>
      </c>
      <c r="C30" s="599"/>
      <c r="D30" s="188"/>
      <c r="E30" s="79"/>
      <c r="F30" s="82" t="s">
        <v>38</v>
      </c>
      <c r="G30" s="602"/>
      <c r="H30" s="603"/>
      <c r="K30" s="602"/>
      <c r="L30" s="603"/>
    </row>
    <row r="31" spans="2:12" ht="20.100000000000001" customHeight="1">
      <c r="B31" s="79"/>
      <c r="C31" s="79"/>
      <c r="D31" s="79"/>
      <c r="E31" s="79"/>
      <c r="F31" s="79"/>
      <c r="G31" s="79"/>
      <c r="H31" s="79"/>
      <c r="I31" s="79"/>
      <c r="J31" s="79"/>
      <c r="K31" s="79"/>
    </row>
    <row r="32" spans="2:12" ht="20.100000000000001" customHeight="1">
      <c r="B32" s="85" t="s">
        <v>39</v>
      </c>
      <c r="C32" s="79"/>
      <c r="D32" s="79"/>
      <c r="E32" s="79"/>
      <c r="F32" s="79"/>
      <c r="G32" s="79"/>
      <c r="H32" s="79"/>
      <c r="I32" s="79"/>
      <c r="J32" s="79"/>
      <c r="K32" s="79"/>
    </row>
    <row r="33" spans="2:16" ht="20.100000000000001" customHeight="1">
      <c r="B33" s="604"/>
      <c r="C33" s="605"/>
      <c r="D33" s="605"/>
      <c r="E33" s="605"/>
      <c r="F33" s="605"/>
      <c r="G33" s="605"/>
      <c r="H33" s="605"/>
      <c r="I33" s="605"/>
      <c r="J33" s="605"/>
      <c r="K33" s="605"/>
      <c r="L33" s="605"/>
    </row>
    <row r="34" spans="2:16" ht="20.100000000000001" customHeight="1">
      <c r="B34" s="604"/>
      <c r="C34" s="605"/>
      <c r="D34" s="605"/>
      <c r="E34" s="605"/>
      <c r="F34" s="605"/>
      <c r="G34" s="605"/>
      <c r="H34" s="605"/>
      <c r="I34" s="605"/>
      <c r="J34" s="605"/>
      <c r="K34" s="605"/>
      <c r="L34" s="605"/>
    </row>
    <row r="35" spans="2:16" ht="20.100000000000001" customHeight="1">
      <c r="B35" s="604"/>
      <c r="C35" s="605"/>
      <c r="D35" s="605"/>
      <c r="E35" s="605"/>
      <c r="F35" s="605"/>
      <c r="G35" s="605"/>
      <c r="H35" s="605"/>
      <c r="I35" s="605"/>
      <c r="J35" s="605"/>
      <c r="K35" s="605"/>
      <c r="L35" s="605"/>
    </row>
    <row r="36" spans="2:16" ht="20.100000000000001" customHeight="1">
      <c r="B36" s="604"/>
      <c r="C36" s="605"/>
      <c r="D36" s="605"/>
      <c r="E36" s="605"/>
      <c r="F36" s="605"/>
      <c r="G36" s="605"/>
      <c r="H36" s="605"/>
      <c r="I36" s="605"/>
      <c r="J36" s="605"/>
      <c r="K36" s="605"/>
      <c r="L36" s="605"/>
    </row>
    <row r="37" spans="2:16" ht="20.100000000000001" customHeight="1">
      <c r="B37" s="604"/>
      <c r="C37" s="605"/>
      <c r="D37" s="605"/>
      <c r="E37" s="605"/>
      <c r="F37" s="605"/>
      <c r="G37" s="605"/>
      <c r="H37" s="605"/>
      <c r="I37" s="605"/>
      <c r="J37" s="605"/>
      <c r="K37" s="605"/>
      <c r="L37" s="605"/>
    </row>
    <row r="38" spans="2:16" ht="20.100000000000001" customHeight="1">
      <c r="B38" s="604"/>
      <c r="C38" s="605"/>
      <c r="D38" s="605"/>
      <c r="E38" s="605"/>
      <c r="F38" s="605"/>
      <c r="G38" s="605"/>
      <c r="H38" s="605"/>
      <c r="I38" s="605"/>
      <c r="J38" s="605"/>
      <c r="K38" s="605"/>
      <c r="L38" s="605"/>
    </row>
    <row r="39" spans="2:16" ht="9.9499999999999993" customHeight="1" thickBot="1">
      <c r="B39" s="79"/>
      <c r="C39" s="79"/>
      <c r="D39" s="79"/>
      <c r="E39" s="79"/>
      <c r="F39" s="79"/>
      <c r="G39" s="79"/>
      <c r="H39" s="79"/>
      <c r="I39" s="79"/>
      <c r="J39" s="79"/>
      <c r="K39" s="79"/>
    </row>
    <row r="40" spans="2:16" ht="20.100000000000001" customHeight="1" thickBot="1">
      <c r="B40" s="357" t="s">
        <v>40</v>
      </c>
      <c r="C40" s="87"/>
      <c r="D40" s="87"/>
      <c r="E40" s="83"/>
      <c r="F40" s="88"/>
      <c r="G40" s="86"/>
      <c r="H40" s="86"/>
      <c r="I40" s="86"/>
      <c r="J40" s="86"/>
      <c r="K40" s="79"/>
    </row>
    <row r="41" spans="2:16" ht="20.100000000000001" customHeight="1" thickBot="1">
      <c r="B41" s="613" t="s">
        <v>41</v>
      </c>
      <c r="C41" s="613"/>
      <c r="D41" s="613"/>
      <c r="E41" s="310"/>
      <c r="F41" s="311"/>
      <c r="G41" s="613" t="s">
        <v>42</v>
      </c>
      <c r="H41" s="613"/>
      <c r="I41" s="613"/>
      <c r="J41" s="602" t="s">
        <v>43</v>
      </c>
      <c r="K41" s="603"/>
    </row>
    <row r="42" spans="2:16" ht="20.100000000000001" customHeight="1">
      <c r="B42" s="613" t="s">
        <v>44</v>
      </c>
      <c r="C42" s="613"/>
      <c r="D42" s="613"/>
      <c r="E42" s="310"/>
      <c r="F42" s="311"/>
      <c r="G42" s="79"/>
      <c r="H42" s="79"/>
      <c r="I42" s="79"/>
      <c r="J42" s="79"/>
      <c r="K42" s="79"/>
    </row>
    <row r="43" spans="2:16" ht="20.100000000000001" customHeight="1">
      <c r="B43" s="87" t="s">
        <v>45</v>
      </c>
      <c r="C43" s="611"/>
      <c r="D43" s="611"/>
      <c r="E43" s="611"/>
      <c r="F43" s="312"/>
      <c r="G43" s="79"/>
      <c r="H43" s="79"/>
      <c r="I43" s="79"/>
      <c r="J43" s="79"/>
      <c r="K43" s="79"/>
    </row>
    <row r="44" spans="2:16" ht="20.100000000000001" customHeight="1">
      <c r="B44" s="79"/>
      <c r="C44" s="612"/>
      <c r="D44" s="612"/>
      <c r="E44" s="612"/>
      <c r="F44" s="313"/>
      <c r="G44" s="79"/>
      <c r="H44" s="79"/>
      <c r="I44" s="79"/>
      <c r="J44" s="79"/>
      <c r="K44" s="79"/>
    </row>
    <row r="45" spans="2:16" ht="9.9499999999999993" customHeight="1">
      <c r="B45" s="87"/>
      <c r="C45" s="87"/>
      <c r="D45" s="87"/>
      <c r="E45" s="89"/>
      <c r="F45" s="89"/>
      <c r="G45" s="86"/>
      <c r="H45" s="86"/>
      <c r="I45" s="86"/>
      <c r="J45" s="86"/>
      <c r="K45" s="79"/>
    </row>
    <row r="46" spans="2:16" ht="20.100000000000001" customHeight="1" thickBot="1">
      <c r="B46" s="358" t="s">
        <v>46</v>
      </c>
      <c r="C46" s="78"/>
      <c r="D46" s="295"/>
      <c r="E46" s="295"/>
      <c r="F46" s="79"/>
      <c r="G46" s="79"/>
      <c r="H46" s="79"/>
      <c r="I46" s="79"/>
      <c r="J46" s="79"/>
      <c r="K46" s="79"/>
    </row>
    <row r="47" spans="2:16" ht="20.100000000000001" customHeight="1" thickBot="1">
      <c r="C47" s="87" t="s">
        <v>47</v>
      </c>
      <c r="D47" s="208"/>
      <c r="F47" s="87" t="s">
        <v>48</v>
      </c>
      <c r="G47" s="208"/>
      <c r="H47" s="90"/>
      <c r="J47" s="87" t="s">
        <v>49</v>
      </c>
      <c r="K47" s="208"/>
      <c r="L47" s="49"/>
      <c r="N47" s="47"/>
      <c r="O47" s="48"/>
      <c r="P47" s="49"/>
    </row>
    <row r="48" spans="2:16" ht="20.100000000000001" customHeight="1">
      <c r="C48" s="87" t="s">
        <v>50</v>
      </c>
      <c r="D48" s="208"/>
      <c r="F48" s="87" t="s">
        <v>51</v>
      </c>
      <c r="G48" s="208"/>
      <c r="H48" s="90"/>
      <c r="J48" s="87" t="s">
        <v>52</v>
      </c>
      <c r="K48" s="208"/>
      <c r="L48" s="49"/>
      <c r="N48" s="47"/>
      <c r="O48" s="48"/>
      <c r="P48" s="49"/>
    </row>
    <row r="49" spans="1:16" ht="20.100000000000001" customHeight="1">
      <c r="B49" s="209"/>
      <c r="C49" s="87" t="s">
        <v>53</v>
      </c>
      <c r="D49" s="208"/>
      <c r="E49" s="353"/>
      <c r="F49" s="610"/>
      <c r="G49" s="610"/>
      <c r="H49" s="90"/>
      <c r="J49" s="87" t="s">
        <v>54</v>
      </c>
      <c r="K49" s="208">
        <f>D47</f>
        <v>0</v>
      </c>
      <c r="L49" s="49"/>
      <c r="N49" s="47"/>
      <c r="O49" s="48"/>
      <c r="P49" s="49"/>
    </row>
    <row r="50" spans="1:16" ht="20.100000000000001" customHeight="1">
      <c r="B50" s="87"/>
      <c r="C50" s="87"/>
      <c r="D50" s="354" t="s">
        <v>55</v>
      </c>
      <c r="E50" s="89"/>
      <c r="F50" s="89"/>
      <c r="G50" s="86"/>
      <c r="H50" s="86"/>
      <c r="I50" s="86"/>
      <c r="J50" s="86"/>
      <c r="K50" s="79"/>
    </row>
    <row r="51" spans="1:16" ht="20.100000000000001" customHeight="1">
      <c r="B51" s="87"/>
      <c r="C51" s="87"/>
      <c r="D51" s="99"/>
      <c r="E51" s="98"/>
      <c r="F51" s="98"/>
      <c r="G51" s="98"/>
      <c r="H51" s="87"/>
      <c r="I51" s="100"/>
      <c r="J51" s="100"/>
      <c r="K51" s="79"/>
    </row>
    <row r="52" spans="1:16" customFormat="1" ht="20.100000000000001" customHeight="1">
      <c r="A52" s="210"/>
      <c r="B52" s="600" t="s">
        <v>56</v>
      </c>
      <c r="C52" s="600" t="s">
        <v>57</v>
      </c>
      <c r="D52" s="606" t="s">
        <v>58</v>
      </c>
      <c r="E52" s="607"/>
      <c r="F52" s="600" t="s">
        <v>59</v>
      </c>
      <c r="G52" s="600" t="s">
        <v>60</v>
      </c>
      <c r="H52" s="600" t="s">
        <v>61</v>
      </c>
      <c r="I52" s="600" t="s">
        <v>62</v>
      </c>
      <c r="J52" s="600" t="s">
        <v>63</v>
      </c>
      <c r="K52" s="600" t="s">
        <v>64</v>
      </c>
      <c r="L52" s="600" t="s">
        <v>65</v>
      </c>
      <c r="N52" s="635" t="s">
        <v>66</v>
      </c>
    </row>
    <row r="53" spans="1:16" customFormat="1" ht="20.100000000000001" customHeight="1">
      <c r="A53" s="210"/>
      <c r="B53" s="601"/>
      <c r="C53" s="601"/>
      <c r="D53" s="608"/>
      <c r="E53" s="609"/>
      <c r="F53" s="601"/>
      <c r="G53" s="601"/>
      <c r="H53" s="601"/>
      <c r="I53" s="601"/>
      <c r="J53" s="601"/>
      <c r="K53" s="601"/>
      <c r="L53" s="601"/>
      <c r="N53" s="635"/>
    </row>
    <row r="54" spans="1:16" customFormat="1" ht="20.100000000000001" customHeight="1">
      <c r="A54" s="628" t="s">
        <v>67</v>
      </c>
      <c r="B54" s="438">
        <v>1</v>
      </c>
      <c r="C54" s="440"/>
      <c r="D54" s="634"/>
      <c r="E54" s="634"/>
      <c r="F54" s="432"/>
      <c r="G54" s="432"/>
      <c r="H54" s="432"/>
      <c r="I54" s="432"/>
      <c r="J54" s="441"/>
      <c r="K54" s="433" t="str">
        <f>IF(C54=0,"",J54*C54)</f>
        <v/>
      </c>
      <c r="L54" s="309" t="str">
        <f>IF(OR(J54=0,K54=""),"-","R$ "&amp;TEXT(J54/I54,"0.000,00")&amp;"/m2")</f>
        <v>-</v>
      </c>
    </row>
    <row r="55" spans="1:16" customFormat="1" ht="20.100000000000001" customHeight="1">
      <c r="A55" s="628"/>
      <c r="B55" s="438">
        <f>B54+1</f>
        <v>2</v>
      </c>
      <c r="C55" s="572"/>
      <c r="D55" s="614"/>
      <c r="E55" s="614"/>
      <c r="F55" s="432"/>
      <c r="G55" s="432"/>
      <c r="H55" s="432"/>
      <c r="I55" s="432"/>
      <c r="J55" s="573"/>
      <c r="K55" s="433" t="str">
        <f>IF(C55=0,"",J55*C55)</f>
        <v/>
      </c>
      <c r="L55" s="309" t="str">
        <f t="shared" ref="L55:L68" si="0">IF(OR(J55=0,K55=""),"-","R$ "&amp;TEXT(J55/I55,"0.000,00")&amp;"/m2")</f>
        <v>-</v>
      </c>
    </row>
    <row r="56" spans="1:16" customFormat="1" ht="20.100000000000001" customHeight="1">
      <c r="A56" s="628"/>
      <c r="B56" s="438">
        <v>3</v>
      </c>
      <c r="C56" s="572"/>
      <c r="D56" s="614"/>
      <c r="E56" s="614"/>
      <c r="F56" s="434"/>
      <c r="G56" s="434"/>
      <c r="H56" s="434"/>
      <c r="I56" s="434"/>
      <c r="J56" s="573"/>
      <c r="K56" s="433" t="str">
        <f t="shared" ref="K56:K68" si="1">IF(C56=0,"",J56*C56)</f>
        <v/>
      </c>
      <c r="L56" s="309" t="str">
        <f t="shared" si="0"/>
        <v>-</v>
      </c>
      <c r="N56">
        <v>2.3639021464194909E-3</v>
      </c>
    </row>
    <row r="57" spans="1:16" customFormat="1" ht="20.100000000000001" customHeight="1">
      <c r="A57" s="628"/>
      <c r="B57" s="438">
        <v>4</v>
      </c>
      <c r="C57" s="572"/>
      <c r="D57" s="614"/>
      <c r="E57" s="614"/>
      <c r="F57" s="434"/>
      <c r="G57" s="434"/>
      <c r="H57" s="434"/>
      <c r="I57" s="434"/>
      <c r="J57" s="573"/>
      <c r="K57" s="433" t="str">
        <f t="shared" si="1"/>
        <v/>
      </c>
      <c r="L57" s="309" t="str">
        <f t="shared" si="0"/>
        <v>-</v>
      </c>
      <c r="N57">
        <v>2.4047957130131142E-3</v>
      </c>
    </row>
    <row r="58" spans="1:16" customFormat="1" ht="20.100000000000001" customHeight="1">
      <c r="A58" s="628"/>
      <c r="B58" s="438">
        <v>5</v>
      </c>
      <c r="C58" s="572"/>
      <c r="D58" s="614"/>
      <c r="E58" s="614"/>
      <c r="F58" s="434"/>
      <c r="G58" s="434"/>
      <c r="H58" s="434"/>
      <c r="I58" s="434"/>
      <c r="J58" s="573"/>
      <c r="K58" s="433" t="str">
        <f t="shared" si="1"/>
        <v/>
      </c>
      <c r="L58" s="309" t="str">
        <f t="shared" si="0"/>
        <v>-</v>
      </c>
      <c r="N58">
        <v>2.387015901450669E-3</v>
      </c>
    </row>
    <row r="59" spans="1:16" customFormat="1" ht="20.100000000000001" customHeight="1">
      <c r="A59" s="628"/>
      <c r="B59" s="438">
        <v>6</v>
      </c>
      <c r="C59" s="572"/>
      <c r="D59" s="614"/>
      <c r="E59" s="614"/>
      <c r="F59" s="434"/>
      <c r="G59" s="434"/>
      <c r="H59" s="434"/>
      <c r="I59" s="434"/>
      <c r="J59" s="573"/>
      <c r="K59" s="433" t="str">
        <f t="shared" ref="K59:K63" si="2">IF(C59=0,"",J59*C59)</f>
        <v/>
      </c>
      <c r="L59" s="309" t="str">
        <f t="shared" ref="L59:L63" si="3">IF(OR(J59=0,K59=""),"-","R$ "&amp;TEXT(J59/I59,"0.000,00")&amp;"/m2")</f>
        <v>-</v>
      </c>
      <c r="N59">
        <v>2.3856443159872807E-3</v>
      </c>
    </row>
    <row r="60" spans="1:16" customFormat="1" ht="20.100000000000001" customHeight="1">
      <c r="A60" s="628"/>
      <c r="B60" s="438">
        <v>7</v>
      </c>
      <c r="C60" s="572"/>
      <c r="D60" s="614"/>
      <c r="E60" s="614"/>
      <c r="F60" s="434"/>
      <c r="G60" s="434"/>
      <c r="H60" s="434"/>
      <c r="I60" s="434"/>
      <c r="J60" s="573"/>
      <c r="K60" s="433" t="str">
        <f t="shared" si="2"/>
        <v/>
      </c>
      <c r="L60" s="309" t="str">
        <f t="shared" si="3"/>
        <v>-</v>
      </c>
      <c r="N60">
        <v>2.3846283267551409E-3</v>
      </c>
    </row>
    <row r="61" spans="1:16" customFormat="1" ht="20.100000000000001" customHeight="1">
      <c r="A61" s="628"/>
      <c r="B61" s="438">
        <v>8</v>
      </c>
      <c r="C61" s="572"/>
      <c r="D61" s="614"/>
      <c r="E61" s="614"/>
      <c r="F61" s="434"/>
      <c r="G61" s="434"/>
      <c r="H61" s="434"/>
      <c r="I61" s="434"/>
      <c r="J61" s="573"/>
      <c r="K61" s="433" t="str">
        <f t="shared" si="2"/>
        <v/>
      </c>
      <c r="L61" s="309" t="str">
        <f t="shared" si="3"/>
        <v>-</v>
      </c>
      <c r="N61">
        <v>2.3668485151926962E-3</v>
      </c>
    </row>
    <row r="62" spans="1:16" customFormat="1" ht="20.100000000000001" customHeight="1">
      <c r="A62" s="628"/>
      <c r="B62" s="438">
        <v>9</v>
      </c>
      <c r="C62" s="572"/>
      <c r="D62" s="614"/>
      <c r="E62" s="614"/>
      <c r="F62" s="434"/>
      <c r="G62" s="434"/>
      <c r="H62" s="434"/>
      <c r="I62" s="434"/>
      <c r="J62" s="573"/>
      <c r="K62" s="433" t="str">
        <f t="shared" si="2"/>
        <v/>
      </c>
      <c r="L62" s="309" t="str">
        <f t="shared" si="3"/>
        <v>-</v>
      </c>
      <c r="N62">
        <v>2.3628861571873506E-3</v>
      </c>
    </row>
    <row r="63" spans="1:16" customFormat="1" ht="20.100000000000001" customHeight="1">
      <c r="A63" s="628"/>
      <c r="B63" s="438">
        <v>10</v>
      </c>
      <c r="C63" s="572"/>
      <c r="D63" s="614"/>
      <c r="E63" s="614"/>
      <c r="F63" s="434"/>
      <c r="G63" s="434"/>
      <c r="H63" s="434"/>
      <c r="I63" s="434"/>
      <c r="J63" s="573"/>
      <c r="K63" s="433" t="str">
        <f t="shared" si="2"/>
        <v/>
      </c>
      <c r="L63" s="309" t="str">
        <f t="shared" si="3"/>
        <v>-</v>
      </c>
      <c r="N63">
        <v>2.3451063456249059E-3</v>
      </c>
    </row>
    <row r="64" spans="1:16" customFormat="1" ht="20.100000000000001" customHeight="1">
      <c r="A64" s="628"/>
      <c r="B64" s="438">
        <v>11</v>
      </c>
      <c r="C64" s="572"/>
      <c r="D64" s="614"/>
      <c r="E64" s="614"/>
      <c r="F64" s="434"/>
      <c r="G64" s="434"/>
      <c r="H64" s="434"/>
      <c r="I64" s="434"/>
      <c r="J64" s="573"/>
      <c r="K64" s="433" t="str">
        <f t="shared" si="1"/>
        <v/>
      </c>
      <c r="L64" s="309" t="str">
        <f t="shared" si="0"/>
        <v>-</v>
      </c>
    </row>
    <row r="65" spans="1:12" customFormat="1" ht="20.100000000000001" customHeight="1">
      <c r="A65" s="628"/>
      <c r="B65" s="438">
        <v>12</v>
      </c>
      <c r="C65" s="572"/>
      <c r="D65" s="614"/>
      <c r="E65" s="614"/>
      <c r="F65" s="434"/>
      <c r="G65" s="434"/>
      <c r="H65" s="434"/>
      <c r="I65" s="434"/>
      <c r="J65" s="573"/>
      <c r="K65" s="433" t="str">
        <f t="shared" si="1"/>
        <v/>
      </c>
      <c r="L65" s="309" t="str">
        <f t="shared" si="0"/>
        <v>-</v>
      </c>
    </row>
    <row r="66" spans="1:12" customFormat="1" ht="20.100000000000001" customHeight="1">
      <c r="A66" s="628"/>
      <c r="B66" s="438">
        <v>13</v>
      </c>
      <c r="C66" s="572"/>
      <c r="D66" s="614"/>
      <c r="E66" s="614"/>
      <c r="F66" s="434"/>
      <c r="G66" s="434"/>
      <c r="H66" s="434"/>
      <c r="I66" s="434"/>
      <c r="J66" s="573"/>
      <c r="K66" s="433" t="str">
        <f t="shared" si="1"/>
        <v/>
      </c>
      <c r="L66" s="309" t="str">
        <f t="shared" si="0"/>
        <v>-</v>
      </c>
    </row>
    <row r="67" spans="1:12" customFormat="1" ht="20.100000000000001" customHeight="1">
      <c r="A67" s="628"/>
      <c r="B67" s="438">
        <v>14</v>
      </c>
      <c r="C67" s="572"/>
      <c r="D67" s="614"/>
      <c r="E67" s="614"/>
      <c r="F67" s="434"/>
      <c r="G67" s="434"/>
      <c r="H67" s="434"/>
      <c r="I67" s="434"/>
      <c r="J67" s="573"/>
      <c r="K67" s="433" t="str">
        <f t="shared" si="1"/>
        <v/>
      </c>
      <c r="L67" s="309" t="str">
        <f t="shared" si="0"/>
        <v>-</v>
      </c>
    </row>
    <row r="68" spans="1:12" customFormat="1" ht="20.100000000000001" customHeight="1">
      <c r="A68" s="628"/>
      <c r="B68" s="438">
        <v>15</v>
      </c>
      <c r="C68" s="572"/>
      <c r="D68" s="614"/>
      <c r="E68" s="614"/>
      <c r="F68" s="434"/>
      <c r="G68" s="434"/>
      <c r="H68" s="434"/>
      <c r="I68" s="434"/>
      <c r="J68" s="573"/>
      <c r="K68" s="433" t="str">
        <f t="shared" si="1"/>
        <v/>
      </c>
      <c r="L68" s="309" t="str">
        <f t="shared" si="0"/>
        <v>-</v>
      </c>
    </row>
    <row r="69" spans="1:12" customFormat="1" ht="20.100000000000001" customHeight="1">
      <c r="A69" s="628"/>
      <c r="B69" s="439"/>
      <c r="C69" s="566">
        <f>SUM(C54:C68)</f>
        <v>0</v>
      </c>
      <c r="D69" s="581"/>
      <c r="E69" s="582"/>
      <c r="F69" s="567">
        <f>SUMPRODUCT($C$54:$C$68,F54:F68)</f>
        <v>0</v>
      </c>
      <c r="G69" s="435">
        <f>SUMPRODUCT($C$54:$C$68,G54:G68)</f>
        <v>0</v>
      </c>
      <c r="H69" s="435">
        <f>SUMPRODUCT($C$54:$C$68,H54:H68)</f>
        <v>0</v>
      </c>
      <c r="I69" s="435">
        <f>SUMPRODUCT($C$54:$C$68,I54:I68)</f>
        <v>0</v>
      </c>
      <c r="J69" s="436">
        <f>SUMPRODUCT($C$54:$C$68,J54:J68)</f>
        <v>0</v>
      </c>
      <c r="K69" s="437">
        <f>SUM(K54:K68)</f>
        <v>0</v>
      </c>
      <c r="L69" s="437"/>
    </row>
    <row r="70" spans="1:12" ht="20.100000000000001" customHeight="1">
      <c r="B70" s="96"/>
      <c r="C70" s="79"/>
      <c r="D70" s="79"/>
      <c r="E70" s="79"/>
      <c r="F70" s="79"/>
      <c r="G70" s="79"/>
      <c r="H70" s="79"/>
      <c r="I70" s="97"/>
      <c r="J70" s="92"/>
      <c r="K70" s="79"/>
    </row>
    <row r="71" spans="1:12" ht="20.100000000000001" customHeight="1">
      <c r="B71" s="96"/>
      <c r="C71" s="79"/>
      <c r="D71" s="79"/>
      <c r="E71" s="79"/>
      <c r="F71" s="79"/>
      <c r="G71" s="79"/>
      <c r="H71" s="79"/>
      <c r="I71" s="97"/>
      <c r="J71" s="92"/>
      <c r="K71" s="79"/>
    </row>
    <row r="72" spans="1:12" ht="20.100000000000001" customHeight="1">
      <c r="B72" s="357" t="s">
        <v>68</v>
      </c>
      <c r="C72" s="79"/>
      <c r="D72" s="79"/>
      <c r="E72" s="79"/>
      <c r="F72" s="79"/>
      <c r="G72" s="79"/>
      <c r="H72" s="79"/>
      <c r="I72" s="79"/>
      <c r="J72" s="79"/>
      <c r="K72" s="79"/>
    </row>
    <row r="73" spans="1:12" ht="20.100000000000001" customHeight="1">
      <c r="B73" s="613" t="s">
        <v>69</v>
      </c>
      <c r="C73" s="613"/>
      <c r="D73" s="189"/>
      <c r="E73" s="98"/>
      <c r="F73" s="98"/>
      <c r="I73" s="98"/>
      <c r="J73" s="87" t="s">
        <v>70</v>
      </c>
      <c r="K73" s="290"/>
      <c r="L73" s="79" t="s">
        <v>71</v>
      </c>
    </row>
    <row r="74" spans="1:12" ht="9.75" customHeight="1">
      <c r="B74" s="79"/>
      <c r="C74" s="79"/>
      <c r="D74" s="79"/>
      <c r="E74" s="79"/>
      <c r="F74" s="79"/>
      <c r="G74" s="79"/>
      <c r="H74" s="79"/>
      <c r="I74" s="79"/>
      <c r="J74" s="79"/>
      <c r="K74" s="79"/>
    </row>
    <row r="75" spans="1:12" ht="20.100000000000001" customHeight="1">
      <c r="B75" s="85" t="s">
        <v>72</v>
      </c>
      <c r="C75" s="79"/>
      <c r="D75" s="79"/>
      <c r="E75" s="79"/>
      <c r="F75" s="79"/>
      <c r="G75" s="79"/>
      <c r="H75" s="79"/>
      <c r="I75" s="79"/>
      <c r="J75" s="79"/>
      <c r="K75" s="79"/>
    </row>
    <row r="76" spans="1:12" ht="20.100000000000001" customHeight="1">
      <c r="B76" s="622"/>
      <c r="C76" s="623"/>
      <c r="D76" s="623"/>
      <c r="E76" s="623"/>
      <c r="F76" s="623"/>
      <c r="G76" s="623"/>
      <c r="H76" s="623"/>
      <c r="I76" s="623"/>
      <c r="J76" s="623"/>
      <c r="K76" s="623"/>
      <c r="L76" s="308"/>
    </row>
    <row r="77" spans="1:12" ht="20.100000000000001" customHeight="1">
      <c r="B77" s="624"/>
      <c r="C77" s="623"/>
      <c r="D77" s="623"/>
      <c r="E77" s="623"/>
      <c r="F77" s="623"/>
      <c r="G77" s="623"/>
      <c r="H77" s="623"/>
      <c r="I77" s="623"/>
      <c r="J77" s="623"/>
      <c r="K77" s="623"/>
      <c r="L77" s="308"/>
    </row>
    <row r="78" spans="1:12" ht="20.100000000000001" customHeight="1">
      <c r="B78" s="624"/>
      <c r="C78" s="623"/>
      <c r="D78" s="623"/>
      <c r="E78" s="623"/>
      <c r="F78" s="623"/>
      <c r="G78" s="623"/>
      <c r="H78" s="623"/>
      <c r="I78" s="623"/>
      <c r="J78" s="623"/>
      <c r="K78" s="623"/>
      <c r="L78" s="308"/>
    </row>
    <row r="79" spans="1:12" ht="20.100000000000001" customHeight="1">
      <c r="B79" s="624"/>
      <c r="C79" s="623"/>
      <c r="D79" s="623"/>
      <c r="E79" s="623"/>
      <c r="F79" s="623"/>
      <c r="G79" s="623"/>
      <c r="H79" s="623"/>
      <c r="I79" s="623"/>
      <c r="J79" s="623"/>
      <c r="K79" s="623"/>
      <c r="L79" s="308"/>
    </row>
    <row r="80" spans="1:12" ht="9.9499999999999993" customHeight="1">
      <c r="B80" s="79"/>
      <c r="C80" s="79"/>
      <c r="D80" s="79"/>
      <c r="E80" s="79"/>
      <c r="F80" s="79"/>
      <c r="G80" s="79"/>
      <c r="H80" s="79"/>
      <c r="I80" s="79"/>
      <c r="J80" s="79"/>
      <c r="K80" s="79"/>
    </row>
    <row r="81" spans="2:12" ht="17.25">
      <c r="B81" s="357" t="s">
        <v>73</v>
      </c>
      <c r="C81" s="79"/>
      <c r="D81" s="79"/>
      <c r="E81" s="79"/>
      <c r="F81" s="79"/>
      <c r="G81" s="87" t="s">
        <v>74</v>
      </c>
      <c r="H81" s="565"/>
      <c r="I81" s="91"/>
      <c r="J81" s="92"/>
      <c r="K81" s="79"/>
    </row>
    <row r="82" spans="2:12">
      <c r="B82" s="79"/>
      <c r="C82" s="79"/>
      <c r="D82" s="79"/>
      <c r="E82" s="79"/>
      <c r="F82" s="79"/>
      <c r="G82" s="79"/>
      <c r="H82" s="79"/>
      <c r="I82" s="79"/>
      <c r="J82" s="79"/>
      <c r="K82" s="79"/>
    </row>
    <row r="83" spans="2:12" ht="20.100000000000001" customHeight="1" thickBot="1">
      <c r="C83" s="267" t="s">
        <v>75</v>
      </c>
      <c r="D83" s="268"/>
      <c r="E83" s="268"/>
      <c r="F83" s="268"/>
      <c r="G83" s="268"/>
      <c r="H83" s="268"/>
      <c r="I83" s="268"/>
      <c r="J83" s="79"/>
      <c r="K83" s="79"/>
    </row>
    <row r="84" spans="2:12" ht="20.100000000000001" customHeight="1" thickBot="1">
      <c r="C84" s="269"/>
      <c r="D84" s="514">
        <f>'Orçamento Detalhado'!H2</f>
        <v>0</v>
      </c>
      <c r="E84" s="382" t="s">
        <v>76</v>
      </c>
      <c r="G84" s="268"/>
      <c r="H84" s="268"/>
      <c r="I84" s="626" t="s">
        <v>77</v>
      </c>
      <c r="J84" s="627"/>
      <c r="K84" s="387">
        <f>D84</f>
        <v>0</v>
      </c>
    </row>
    <row r="85" spans="2:12" ht="20.100000000000001" customHeight="1">
      <c r="C85" s="268"/>
      <c r="D85" s="268"/>
      <c r="E85" s="383"/>
      <c r="G85" s="268"/>
      <c r="H85" s="268"/>
      <c r="I85" s="268"/>
      <c r="J85" s="79"/>
      <c r="K85" s="79"/>
    </row>
    <row r="86" spans="2:12" ht="20.100000000000001" customHeight="1" thickBot="1">
      <c r="C86" s="267" t="s">
        <v>78</v>
      </c>
      <c r="D86" s="268"/>
      <c r="E86" s="383"/>
      <c r="G86" s="268"/>
      <c r="H86" s="268"/>
      <c r="I86" s="268"/>
      <c r="J86" s="79"/>
      <c r="K86" s="79"/>
    </row>
    <row r="87" spans="2:12" ht="20.100000000000001" customHeight="1" thickBot="1">
      <c r="C87" s="272"/>
      <c r="D87" s="514">
        <f>'Orçamento Detalhado'!J16</f>
        <v>0</v>
      </c>
      <c r="E87" s="382" t="s">
        <v>79</v>
      </c>
      <c r="G87" s="269" t="s">
        <v>80</v>
      </c>
      <c r="H87" s="293" t="str">
        <f>IFERROR(ROUND(L87/D87,2)-1,"")</f>
        <v/>
      </c>
      <c r="K87" s="269" t="s">
        <v>81</v>
      </c>
      <c r="L87" s="386">
        <f>'Orçamento Detalhado'!J528</f>
        <v>0</v>
      </c>
    </row>
    <row r="88" spans="2:12" ht="20.100000000000001" customHeight="1" thickBot="1">
      <c r="C88" s="272"/>
      <c r="D88" s="273"/>
      <c r="E88" s="384"/>
      <c r="G88" s="270"/>
      <c r="H88" s="271"/>
      <c r="K88" s="269"/>
      <c r="L88" s="273"/>
    </row>
    <row r="89" spans="2:12" ht="20.100000000000001" customHeight="1" thickBot="1">
      <c r="C89" s="267" t="s">
        <v>82</v>
      </c>
      <c r="D89" s="268"/>
      <c r="E89" s="383"/>
      <c r="G89" s="268"/>
      <c r="H89" s="268"/>
      <c r="I89" s="268"/>
      <c r="J89" s="79"/>
      <c r="K89" s="79"/>
    </row>
    <row r="90" spans="2:12" ht="20.100000000000001" customHeight="1">
      <c r="C90" s="272"/>
      <c r="D90" s="514">
        <f>'Orçamento Detalhado'!J48</f>
        <v>0</v>
      </c>
      <c r="E90" s="382" t="s">
        <v>79</v>
      </c>
      <c r="G90" s="269" t="s">
        <v>80</v>
      </c>
      <c r="H90" s="293" t="str">
        <f>IFERROR(ROUND(L90/D90,2)-1,"")</f>
        <v/>
      </c>
      <c r="K90" s="269" t="s">
        <v>81</v>
      </c>
      <c r="L90" s="386">
        <f>'Orçamento Detalhado'!J531</f>
        <v>0</v>
      </c>
    </row>
    <row r="91" spans="2:12" ht="20.100000000000001" customHeight="1" thickBot="1">
      <c r="C91" s="272"/>
      <c r="D91" s="273"/>
      <c r="E91" s="384"/>
      <c r="G91" s="270"/>
      <c r="H91" s="271"/>
      <c r="K91" s="269"/>
      <c r="L91" s="273"/>
    </row>
    <row r="92" spans="2:12" ht="20.100000000000001" customHeight="1" thickBot="1">
      <c r="C92" s="267" t="s">
        <v>83</v>
      </c>
      <c r="D92" s="268"/>
      <c r="E92" s="384"/>
      <c r="G92" s="268"/>
      <c r="H92" s="268"/>
      <c r="K92" s="268"/>
      <c r="L92" s="268"/>
    </row>
    <row r="93" spans="2:12" ht="20.100000000000001" customHeight="1">
      <c r="C93" s="272"/>
      <c r="D93" s="514">
        <f>'Orçamento Detalhado'!J361</f>
        <v>0</v>
      </c>
      <c r="E93" s="382" t="s">
        <v>79</v>
      </c>
      <c r="G93" s="269" t="s">
        <v>80</v>
      </c>
      <c r="H93" s="293" t="str">
        <f>IFERROR(ROUND(L93/D93,2)-1,"")</f>
        <v/>
      </c>
      <c r="K93" s="269" t="s">
        <v>81</v>
      </c>
      <c r="L93" s="386">
        <f>'Orçamento Detalhado'!J532</f>
        <v>0</v>
      </c>
    </row>
    <row r="94" spans="2:12" ht="20.100000000000001" customHeight="1" thickBot="1">
      <c r="C94" s="272"/>
      <c r="D94" s="273"/>
      <c r="E94" s="384"/>
      <c r="G94" s="270"/>
      <c r="H94" s="271"/>
      <c r="K94" s="269"/>
      <c r="L94" s="273"/>
    </row>
    <row r="95" spans="2:12" ht="20.100000000000001" customHeight="1" thickBot="1">
      <c r="C95" s="267" t="s">
        <v>84</v>
      </c>
      <c r="D95" s="268"/>
      <c r="E95" s="384"/>
      <c r="G95" s="268"/>
      <c r="H95" s="268"/>
      <c r="K95" s="268"/>
      <c r="L95" s="268"/>
    </row>
    <row r="96" spans="2:12" ht="20.100000000000001" customHeight="1">
      <c r="C96" s="272"/>
      <c r="D96" s="514">
        <f>'Orçamento Detalhado'!J480</f>
        <v>0</v>
      </c>
      <c r="E96" s="382" t="s">
        <v>79</v>
      </c>
      <c r="G96" s="269" t="s">
        <v>80</v>
      </c>
      <c r="H96" s="293" t="str">
        <f>IFERROR(ROUND(L96/D96,2)-1,"")</f>
        <v/>
      </c>
      <c r="K96" s="269" t="s">
        <v>81</v>
      </c>
      <c r="L96" s="386">
        <f>'Orçamento Detalhado'!J533</f>
        <v>0</v>
      </c>
    </row>
    <row r="97" spans="2:16" ht="20.100000000000001" customHeight="1" thickBot="1">
      <c r="C97" s="272"/>
      <c r="D97" s="273"/>
      <c r="E97" s="384"/>
      <c r="G97" s="270"/>
      <c r="H97" s="271"/>
      <c r="K97" s="269"/>
      <c r="L97" s="273"/>
    </row>
    <row r="98" spans="2:16" ht="20.100000000000001" customHeight="1" thickBot="1">
      <c r="C98" s="267" t="s">
        <v>85</v>
      </c>
      <c r="D98" s="268"/>
      <c r="E98" s="384"/>
      <c r="G98" s="268"/>
      <c r="H98" s="268"/>
      <c r="K98" s="268"/>
      <c r="L98" s="268"/>
    </row>
    <row r="99" spans="2:16" ht="20.100000000000001" customHeight="1">
      <c r="C99" s="272"/>
      <c r="D99" s="514">
        <f>'Orçamento Detalhado'!J493</f>
        <v>0</v>
      </c>
      <c r="E99" s="382" t="s">
        <v>79</v>
      </c>
      <c r="G99" s="269" t="s">
        <v>80</v>
      </c>
      <c r="H99" s="293" t="str">
        <f>IFERROR(ROUND(L99/D99,2)-1,"")</f>
        <v/>
      </c>
      <c r="K99" s="269" t="s">
        <v>81</v>
      </c>
      <c r="L99" s="386">
        <f>'Orçamento Detalhado'!J534</f>
        <v>0</v>
      </c>
    </row>
    <row r="100" spans="2:16" ht="20.100000000000001" customHeight="1" thickBot="1">
      <c r="B100" s="272"/>
      <c r="C100" s="269"/>
      <c r="D100" s="273"/>
      <c r="E100" s="270"/>
      <c r="F100" s="271"/>
      <c r="G100" s="268"/>
      <c r="H100" s="269"/>
      <c r="K100" s="273"/>
      <c r="L100" s="95"/>
    </row>
    <row r="101" spans="2:16" ht="20.100000000000001" customHeight="1">
      <c r="B101" s="272"/>
      <c r="C101" s="297"/>
      <c r="D101" s="298"/>
      <c r="E101" s="299"/>
      <c r="F101" s="300"/>
      <c r="G101"/>
      <c r="H101"/>
      <c r="I101" s="618" t="s">
        <v>86</v>
      </c>
      <c r="J101" s="619"/>
      <c r="K101" s="387">
        <f>L90+L93+L96+L99</f>
        <v>0</v>
      </c>
    </row>
    <row r="102" spans="2:16" ht="20.100000000000001" customHeight="1">
      <c r="B102" s="272"/>
      <c r="C102" s="297"/>
      <c r="D102" s="298"/>
      <c r="E102" s="302"/>
      <c r="F102" s="300"/>
      <c r="G102"/>
      <c r="I102" s="618"/>
      <c r="J102" s="619"/>
      <c r="K102" s="397" t="str">
        <f>IF(C69&gt;0,K101/$H$69,"")</f>
        <v/>
      </c>
    </row>
    <row r="103" spans="2:16" ht="20.100000000000001" customHeight="1">
      <c r="B103" s="94"/>
      <c r="C103" s="303"/>
      <c r="D103" s="304"/>
      <c r="E103" s="305"/>
      <c r="F103" s="306"/>
      <c r="G103" s="301"/>
      <c r="H103" s="303"/>
      <c r="I103" s="618"/>
      <c r="J103" s="619"/>
      <c r="K103" s="398" t="str">
        <f>IF(C69&gt;0,K101/$C$69,"")</f>
        <v/>
      </c>
    </row>
    <row r="104" spans="2:16" ht="20.100000000000001" customHeight="1">
      <c r="C104" s="93" t="s">
        <v>87</v>
      </c>
      <c r="D104" s="94"/>
      <c r="E104" s="79"/>
      <c r="F104" s="564"/>
      <c r="G104" s="79"/>
      <c r="H104" s="79"/>
      <c r="K104" s="79"/>
      <c r="L104" s="79"/>
    </row>
    <row r="105" spans="2:16" ht="20.100000000000001" customHeight="1">
      <c r="B105" s="82"/>
      <c r="D105" s="386">
        <f>'Quadro Resumo Orcamento'!C47</f>
        <v>0</v>
      </c>
      <c r="E105" s="385" t="s">
        <v>88</v>
      </c>
      <c r="F105" s="554" t="str">
        <f>IFERROR(IF(D105/K101&gt;0.005,"aceitável até 0,5% do custo de obra","OK"),"aceitável até 0,5% do custo de obra")</f>
        <v>aceitável até 0,5% do custo de obra</v>
      </c>
      <c r="G105" s="79"/>
      <c r="H105" s="79"/>
      <c r="J105" s="381" t="s">
        <v>89</v>
      </c>
      <c r="K105" s="387">
        <f>D105+D106</f>
        <v>0</v>
      </c>
      <c r="L105"/>
      <c r="P105" s="79"/>
    </row>
    <row r="106" spans="2:16" ht="20.100000000000001" customHeight="1">
      <c r="B106" s="82"/>
      <c r="D106" s="386">
        <f>'Quadro Resumo Orcamento'!C50</f>
        <v>0</v>
      </c>
      <c r="E106" s="385" t="s">
        <v>90</v>
      </c>
      <c r="F106" s="554" t="str">
        <f>IFERROR(IF(D106/K118&gt;0.02,"aceitável até 2% do VGV","OK"),"aceitável até 2% do VGV")</f>
        <v>aceitável até 2% do VGV</v>
      </c>
      <c r="G106" s="79"/>
      <c r="H106" s="79"/>
      <c r="K106" s="398" t="str">
        <f>IF(C69&gt;0,K105/$C$69,"")</f>
        <v/>
      </c>
      <c r="L106"/>
      <c r="P106" s="79"/>
    </row>
    <row r="107" spans="2:16" ht="20.100000000000001" customHeight="1">
      <c r="C107" s="82"/>
      <c r="F107" s="82"/>
      <c r="H107"/>
      <c r="K107"/>
      <c r="L107"/>
    </row>
    <row r="108" spans="2:16" ht="20.100000000000001" customHeight="1">
      <c r="B108" s="93" t="s">
        <v>91</v>
      </c>
      <c r="C108" s="269"/>
      <c r="D108" s="270"/>
      <c r="E108" s="270"/>
      <c r="F108" s="271"/>
      <c r="G108" s="625" t="s">
        <v>92</v>
      </c>
      <c r="H108" s="625"/>
      <c r="J108" s="641" t="s">
        <v>93</v>
      </c>
      <c r="K108" s="641"/>
      <c r="L108" s="641"/>
    </row>
    <row r="109" spans="2:16" ht="20.100000000000001" customHeight="1">
      <c r="B109" s="620" t="str">
        <f>'Orçamento Detalhado_Global'!D494</f>
        <v>Rede Água Potável</v>
      </c>
      <c r="C109" s="621"/>
      <c r="D109" s="621"/>
      <c r="E109" s="621"/>
      <c r="F109" s="82"/>
      <c r="G109" s="615" t="str">
        <f>'Orçamento Detalhado'!J494</f>
        <v/>
      </c>
      <c r="H109" s="616"/>
      <c r="J109" s="639">
        <f>B14</f>
        <v>0</v>
      </c>
      <c r="K109" s="640"/>
      <c r="L109" s="640"/>
    </row>
    <row r="110" spans="2:16" ht="20.100000000000001" customHeight="1">
      <c r="B110" s="620" t="str">
        <f>'Orçamento Detalhado_Global'!D495</f>
        <v>Esgoto</v>
      </c>
      <c r="C110" s="621"/>
      <c r="D110" s="621"/>
      <c r="E110" s="621"/>
      <c r="F110" s="82"/>
      <c r="G110" s="615" t="str">
        <f>'Orçamento Detalhado'!J495</f>
        <v/>
      </c>
      <c r="H110" s="616"/>
      <c r="J110" s="639">
        <f>J109</f>
        <v>0</v>
      </c>
      <c r="K110" s="640"/>
      <c r="L110" s="640"/>
    </row>
    <row r="111" spans="2:16" ht="20.100000000000001" customHeight="1">
      <c r="B111" s="578"/>
      <c r="C111" s="579"/>
      <c r="D111" s="579"/>
      <c r="E111" s="579"/>
      <c r="F111" s="82"/>
      <c r="G111" s="403"/>
      <c r="H111" s="404"/>
      <c r="J111" s="405"/>
      <c r="K111" s="406"/>
      <c r="L111" s="406"/>
    </row>
    <row r="112" spans="2:16" ht="20.100000000000001" customHeight="1">
      <c r="B112" s="620"/>
      <c r="C112" s="621"/>
      <c r="D112" s="621"/>
      <c r="E112" s="621"/>
      <c r="F112" s="82"/>
      <c r="G112" s="615"/>
      <c r="H112" s="616"/>
      <c r="J112" s="639"/>
      <c r="K112" s="640"/>
      <c r="L112" s="640"/>
    </row>
    <row r="113" spans="2:15" ht="20.100000000000001" customHeight="1" thickBot="1">
      <c r="B113" s="272"/>
      <c r="C113" s="272"/>
      <c r="D113" s="272"/>
      <c r="E113" s="272"/>
      <c r="F113" s="272"/>
      <c r="G113" s="272"/>
      <c r="H113" s="272"/>
      <c r="I113" s="272"/>
      <c r="J113" s="272"/>
      <c r="K113" s="272"/>
      <c r="L113" s="272"/>
    </row>
    <row r="114" spans="2:15" ht="20.100000000000001" customHeight="1">
      <c r="E114" s="296"/>
      <c r="H114" s="307"/>
      <c r="I114" s="618" t="s">
        <v>94</v>
      </c>
      <c r="J114" s="619"/>
      <c r="K114" s="387">
        <f>K84+K105+K101</f>
        <v>0</v>
      </c>
      <c r="O114" s="314"/>
    </row>
    <row r="115" spans="2:15" ht="20.100000000000001" customHeight="1">
      <c r="E115" s="323"/>
      <c r="H115" s="307"/>
      <c r="I115" s="618"/>
      <c r="J115" s="619"/>
      <c r="K115" s="397" t="str">
        <f>IF(C69&gt;0,K114/$H$69,"")</f>
        <v/>
      </c>
    </row>
    <row r="116" spans="2:15" ht="20.100000000000001" customHeight="1">
      <c r="E116" s="323"/>
      <c r="G116" s="79"/>
      <c r="H116" s="307"/>
      <c r="I116" s="618"/>
      <c r="J116" s="619"/>
      <c r="K116" s="398" t="str">
        <f>IF(C69&gt;1,K114/$C$69,"")</f>
        <v/>
      </c>
    </row>
    <row r="117" spans="2:15" ht="20.100000000000001" customHeight="1">
      <c r="B117" s="93" t="s">
        <v>95</v>
      </c>
      <c r="C117" s="94"/>
      <c r="D117" s="323"/>
      <c r="E117" s="323"/>
      <c r="F117" s="82"/>
      <c r="G117" s="625" t="s">
        <v>92</v>
      </c>
      <c r="H117" s="625"/>
      <c r="J117"/>
      <c r="K117" s="182"/>
    </row>
    <row r="118" spans="2:15" ht="20.100000000000001" customHeight="1">
      <c r="B118" s="620" t="s">
        <v>96</v>
      </c>
      <c r="C118" s="621"/>
      <c r="D118" s="621"/>
      <c r="E118" s="621"/>
      <c r="F118" s="82"/>
      <c r="G118" s="615">
        <f>K114-K118</f>
        <v>0</v>
      </c>
      <c r="H118" s="616"/>
      <c r="I118" s="638" t="s">
        <v>97</v>
      </c>
      <c r="J118" s="619"/>
      <c r="K118" s="387">
        <f>K69</f>
        <v>0</v>
      </c>
      <c r="O118" s="314"/>
    </row>
    <row r="119" spans="2:15" ht="20.100000000000001" customHeight="1">
      <c r="B119" s="620"/>
      <c r="C119" s="621"/>
      <c r="D119" s="621"/>
      <c r="E119" s="621"/>
      <c r="F119" s="82"/>
      <c r="G119" s="615"/>
      <c r="H119" s="616"/>
      <c r="I119" s="638"/>
      <c r="J119" s="619"/>
      <c r="K119" s="398" t="str">
        <f>IF(C69&gt;1,K118/$C$69,"")</f>
        <v/>
      </c>
    </row>
    <row r="120" spans="2:15" ht="20.100000000000001" customHeight="1" thickBot="1">
      <c r="B120" s="620"/>
      <c r="C120" s="621"/>
      <c r="D120" s="621"/>
      <c r="E120" s="621"/>
      <c r="F120" s="82"/>
      <c r="G120" s="615"/>
      <c r="H120" s="616"/>
      <c r="K120" s="273"/>
      <c r="L120" s="95"/>
    </row>
    <row r="121" spans="2:15" ht="20.100000000000001" customHeight="1">
      <c r="E121" s="270"/>
      <c r="F121" s="271"/>
      <c r="G121" s="268"/>
      <c r="H121" s="269"/>
      <c r="K121" s="273"/>
      <c r="L121" s="95"/>
    </row>
    <row r="122" spans="2:15" ht="20.100000000000001" customHeight="1">
      <c r="B122" s="78" t="s">
        <v>98</v>
      </c>
      <c r="C122" s="98"/>
      <c r="D122" s="79"/>
      <c r="E122" s="79"/>
      <c r="F122" s="79"/>
      <c r="G122" s="79"/>
      <c r="H122" s="79"/>
      <c r="I122" s="79"/>
      <c r="J122" s="79"/>
      <c r="K122" s="79"/>
    </row>
    <row r="123" spans="2:15" ht="20.100000000000001" customHeight="1">
      <c r="B123" s="617"/>
      <c r="C123" s="617"/>
      <c r="D123" s="617"/>
      <c r="E123" s="617"/>
      <c r="F123" s="617"/>
      <c r="G123" s="617"/>
      <c r="H123" s="617"/>
      <c r="I123" s="617"/>
      <c r="J123" s="617"/>
      <c r="K123" s="617"/>
      <c r="L123" s="617"/>
    </row>
    <row r="124" spans="2:15" ht="20.100000000000001" customHeight="1">
      <c r="B124" s="617"/>
      <c r="C124" s="617"/>
      <c r="D124" s="617"/>
      <c r="E124" s="617"/>
      <c r="F124" s="617"/>
      <c r="G124" s="617"/>
      <c r="H124" s="617"/>
      <c r="I124" s="617"/>
      <c r="J124" s="617"/>
      <c r="K124" s="617"/>
      <c r="L124" s="617"/>
    </row>
    <row r="125" spans="2:15" ht="20.100000000000001" customHeight="1">
      <c r="B125" s="617"/>
      <c r="C125" s="617"/>
      <c r="D125" s="617"/>
      <c r="E125" s="617"/>
      <c r="F125" s="617"/>
      <c r="G125" s="617"/>
      <c r="H125" s="617"/>
      <c r="I125" s="617"/>
      <c r="J125" s="617"/>
      <c r="K125" s="617"/>
      <c r="L125" s="617"/>
    </row>
    <row r="126" spans="2:15" ht="20.100000000000001" customHeight="1">
      <c r="B126" s="617"/>
      <c r="C126" s="617"/>
      <c r="D126" s="617"/>
      <c r="E126" s="617"/>
      <c r="F126" s="617"/>
      <c r="G126" s="617"/>
      <c r="H126" s="617"/>
      <c r="I126" s="617"/>
      <c r="J126" s="617"/>
      <c r="K126" s="617"/>
      <c r="L126" s="617"/>
    </row>
    <row r="127" spans="2:15" ht="20.100000000000001" customHeight="1">
      <c r="B127" s="617"/>
      <c r="C127" s="617"/>
      <c r="D127" s="617"/>
      <c r="E127" s="617"/>
      <c r="F127" s="617"/>
      <c r="G127" s="617"/>
      <c r="H127" s="617"/>
      <c r="I127" s="617"/>
      <c r="J127" s="617"/>
      <c r="K127" s="617"/>
      <c r="L127" s="617"/>
    </row>
    <row r="128" spans="2:15" ht="20.100000000000001" customHeight="1"/>
    <row r="129" spans="9:12" ht="20.100000000000001" customHeight="1">
      <c r="I129" s="586"/>
      <c r="J129" s="586"/>
      <c r="K129" s="586"/>
      <c r="L129" s="586"/>
    </row>
    <row r="130" spans="9:12" ht="20.100000000000001" customHeight="1">
      <c r="I130" s="586"/>
      <c r="J130" s="586"/>
      <c r="K130" s="586"/>
      <c r="L130" s="586"/>
    </row>
    <row r="131" spans="9:12" ht="20.100000000000001" customHeight="1">
      <c r="I131" s="587"/>
      <c r="J131" s="587"/>
      <c r="K131" s="587"/>
      <c r="L131" s="587"/>
    </row>
    <row r="132" spans="9:12" ht="20.100000000000001" customHeight="1">
      <c r="I132" s="408" t="s">
        <v>99</v>
      </c>
    </row>
    <row r="133" spans="9:12" ht="5.0999999999999996" customHeight="1">
      <c r="J133" s="410"/>
      <c r="K133" s="410"/>
      <c r="L133" s="410"/>
    </row>
    <row r="134" spans="9:12" ht="20.100000000000001" customHeight="1">
      <c r="I134" s="103" t="s">
        <v>100</v>
      </c>
      <c r="J134" s="584">
        <f>B12</f>
        <v>0</v>
      </c>
      <c r="K134" s="584"/>
      <c r="L134" s="584"/>
    </row>
    <row r="135" spans="9:12" ht="20.100000000000001" customHeight="1">
      <c r="I135" s="103" t="s">
        <v>101</v>
      </c>
      <c r="J135" s="636">
        <f>I12</f>
        <v>0</v>
      </c>
      <c r="K135" s="584"/>
      <c r="L135" s="584"/>
    </row>
    <row r="136" spans="9:12" ht="5.0999999999999996" customHeight="1">
      <c r="J136" s="410"/>
      <c r="K136" s="410"/>
      <c r="L136" s="410"/>
    </row>
    <row r="137" spans="9:12" ht="20.100000000000001" customHeight="1">
      <c r="I137" s="103" t="s">
        <v>102</v>
      </c>
      <c r="J137" s="584" t="s">
        <v>103</v>
      </c>
      <c r="K137" s="584"/>
      <c r="L137" s="584"/>
    </row>
    <row r="138" spans="9:12" ht="20.100000000000001" customHeight="1">
      <c r="I138" s="103" t="s">
        <v>104</v>
      </c>
      <c r="J138" s="585">
        <f ca="1">TODAY()</f>
        <v>46262</v>
      </c>
      <c r="K138" s="585"/>
      <c r="L138" s="585"/>
    </row>
    <row r="139" spans="9:12" ht="20.100000000000001" customHeight="1"/>
    <row r="140" spans="9:12" ht="20.100000000000001" customHeight="1"/>
    <row r="141" spans="9:12" ht="20.100000000000001" customHeight="1"/>
  </sheetData>
  <sheetProtection algorithmName="SHA-512" hashValue="4y3KGbYvZVYYnD5VJxAPStK/7SBgYC9b/M3dd9bDh3+F/KMKyZHdYiQNDwR7uAkaED0kHoud53ZJ1DGUpEndDQ==" saltValue="P3U7SpS7zBQ4PFlBxy+VHw==" spinCount="100000" sheet="1" objects="1" scenarios="1" formatCells="0" formatColumns="0" sort="0" autoFilter="0"/>
  <protectedRanges>
    <protectedRange sqref="B76:L79" name="Range1"/>
    <protectedRange sqref="B109:L112" name="Range2"/>
    <protectedRange sqref="B118:H120" name="Range3"/>
    <protectedRange sqref="B123:B124" name="Range4"/>
    <protectedRange sqref="B6" name="Range5"/>
    <protectedRange sqref="B8:L8" name="Range6"/>
    <protectedRange sqref="B10:L10" name="Range7"/>
    <protectedRange sqref="B12:L12" name="Range8"/>
    <protectedRange sqref="B14:L14" name="Range9"/>
    <protectedRange sqref="B16:L16" name="Range10"/>
    <protectedRange sqref="B18:L18" name="Range11"/>
    <protectedRange sqref="B20:L20" name="Range12"/>
    <protectedRange sqref="B22:L22" name="Range13"/>
    <protectedRange sqref="D25:D30" name="Range14"/>
    <protectedRange sqref="G25:H30" name="Range15"/>
    <protectedRange sqref="K25:L30" name="Range16"/>
    <protectedRange sqref="B33:L38" name="Range17"/>
    <protectedRange sqref="E41:E42" name="Range18"/>
    <protectedRange sqref="J41" name="Range19"/>
    <protectedRange sqref="C43:E44" name="Range20"/>
    <protectedRange sqref="D47:D49" name="Range21"/>
    <protectedRange sqref="G47:G48" name="Range22"/>
    <protectedRange sqref="K47:K49" name="Range23"/>
    <protectedRange sqref="B54:L68" name="Range24"/>
    <protectedRange sqref="D73" name="Range25"/>
    <protectedRange sqref="K73 H81" name="Range26"/>
    <protectedRange sqref="B118:H120" name="Range27"/>
    <protectedRange sqref="B123:L127" name="Range28"/>
    <protectedRange sqref="I129" name="Range29"/>
    <protectedRange sqref="J134:L138" name="Range30"/>
    <protectedRange sqref="N54:N68" name="Range31"/>
  </protectedRanges>
  <mergeCells count="103">
    <mergeCell ref="N52:N53"/>
    <mergeCell ref="J134:L134"/>
    <mergeCell ref="J135:L135"/>
    <mergeCell ref="J137:L137"/>
    <mergeCell ref="J138:L138"/>
    <mergeCell ref="I129:L131"/>
    <mergeCell ref="D1:L3"/>
    <mergeCell ref="D59:E59"/>
    <mergeCell ref="D60:E60"/>
    <mergeCell ref="D61:E61"/>
    <mergeCell ref="D62:E62"/>
    <mergeCell ref="I118:J119"/>
    <mergeCell ref="B110:E110"/>
    <mergeCell ref="B112:E112"/>
    <mergeCell ref="J109:L109"/>
    <mergeCell ref="J108:L108"/>
    <mergeCell ref="J110:L110"/>
    <mergeCell ref="G108:H108"/>
    <mergeCell ref="D58:E58"/>
    <mergeCell ref="D64:E64"/>
    <mergeCell ref="D65:E65"/>
    <mergeCell ref="D66:E66"/>
    <mergeCell ref="G119:H119"/>
    <mergeCell ref="J112:L112"/>
    <mergeCell ref="A54:A69"/>
    <mergeCell ref="I14:L14"/>
    <mergeCell ref="I16:L16"/>
    <mergeCell ref="I18:L18"/>
    <mergeCell ref="I20:L20"/>
    <mergeCell ref="H22:L22"/>
    <mergeCell ref="B14:H14"/>
    <mergeCell ref="B28:C28"/>
    <mergeCell ref="B29:C29"/>
    <mergeCell ref="B30:C30"/>
    <mergeCell ref="G28:H28"/>
    <mergeCell ref="G29:H29"/>
    <mergeCell ref="D57:E57"/>
    <mergeCell ref="D68:E68"/>
    <mergeCell ref="K52:K53"/>
    <mergeCell ref="H52:H53"/>
    <mergeCell ref="K30:L30"/>
    <mergeCell ref="D63:E63"/>
    <mergeCell ref="B41:D41"/>
    <mergeCell ref="G41:I41"/>
    <mergeCell ref="D54:E54"/>
    <mergeCell ref="D55:E55"/>
    <mergeCell ref="D56:E56"/>
    <mergeCell ref="L52:L53"/>
    <mergeCell ref="B73:C73"/>
    <mergeCell ref="B52:B53"/>
    <mergeCell ref="C52:C53"/>
    <mergeCell ref="D67:E67"/>
    <mergeCell ref="G118:H118"/>
    <mergeCell ref="J52:J53"/>
    <mergeCell ref="B26:C26"/>
    <mergeCell ref="B27:C27"/>
    <mergeCell ref="B123:L127"/>
    <mergeCell ref="I101:J103"/>
    <mergeCell ref="G120:H120"/>
    <mergeCell ref="B118:E118"/>
    <mergeCell ref="B119:E119"/>
    <mergeCell ref="B120:E120"/>
    <mergeCell ref="B76:K79"/>
    <mergeCell ref="G109:H109"/>
    <mergeCell ref="G110:H110"/>
    <mergeCell ref="G112:H112"/>
    <mergeCell ref="G117:H117"/>
    <mergeCell ref="B109:E109"/>
    <mergeCell ref="I114:J116"/>
    <mergeCell ref="I84:J84"/>
    <mergeCell ref="B25:C25"/>
    <mergeCell ref="F52:F53"/>
    <mergeCell ref="G27:H27"/>
    <mergeCell ref="G52:G53"/>
    <mergeCell ref="I52:I53"/>
    <mergeCell ref="G30:H30"/>
    <mergeCell ref="B33:L38"/>
    <mergeCell ref="D52:E53"/>
    <mergeCell ref="F49:G49"/>
    <mergeCell ref="J41:K41"/>
    <mergeCell ref="K25:L25"/>
    <mergeCell ref="K26:L26"/>
    <mergeCell ref="K27:L27"/>
    <mergeCell ref="K28:L28"/>
    <mergeCell ref="K29:L29"/>
    <mergeCell ref="G25:H25"/>
    <mergeCell ref="G26:H26"/>
    <mergeCell ref="C43:E44"/>
    <mergeCell ref="B42:D42"/>
    <mergeCell ref="B6:L6"/>
    <mergeCell ref="J8:L8"/>
    <mergeCell ref="B8:I8"/>
    <mergeCell ref="B10:E10"/>
    <mergeCell ref="F10:I10"/>
    <mergeCell ref="K10:L10"/>
    <mergeCell ref="B22:D22"/>
    <mergeCell ref="E22:G22"/>
    <mergeCell ref="B12:H12"/>
    <mergeCell ref="B16:E16"/>
    <mergeCell ref="F16:H16"/>
    <mergeCell ref="B18:H18"/>
    <mergeCell ref="B20:H20"/>
    <mergeCell ref="I12:L12"/>
  </mergeCells>
  <conditionalFormatting sqref="B105:B106">
    <cfRule type="expression" dxfId="369" priority="10">
      <formula>#REF!&lt;&gt;#REF!</formula>
    </cfRule>
  </conditionalFormatting>
  <conditionalFormatting sqref="B103:F103">
    <cfRule type="expression" dxfId="368" priority="44">
      <formula>AND(#REF!&lt;&gt;#REF!,#REF!&gt;"0")</formula>
    </cfRule>
  </conditionalFormatting>
  <conditionalFormatting sqref="C107:C108 F107:F113 C113 E114 F117">
    <cfRule type="expression" dxfId="367" priority="42">
      <formula>#REF!&lt;&gt;#REF!</formula>
    </cfRule>
  </conditionalFormatting>
  <conditionalFormatting sqref="D103">
    <cfRule type="expression" dxfId="366" priority="40">
      <formula>AND(#REF!&lt;&gt;"sim",#REF!&gt;"0",#REF!&lt;&gt;#REF!)</formula>
    </cfRule>
  </conditionalFormatting>
  <conditionalFormatting sqref="F105:F106">
    <cfRule type="containsText" dxfId="365" priority="1" operator="containsText" text="aceitável">
      <formula>NOT(ISERROR(SEARCH("aceitável",F105)))</formula>
    </cfRule>
  </conditionalFormatting>
  <conditionalFormatting sqref="G101:I101 G102 H114">
    <cfRule type="expression" dxfId="364" priority="28" stopIfTrue="1">
      <formula>programa="Alocação de Recursos em Construção"</formula>
    </cfRule>
  </conditionalFormatting>
  <conditionalFormatting sqref="G70:J71">
    <cfRule type="expression" dxfId="363" priority="43">
      <formula>$D$22="loteamento"</formula>
    </cfRule>
  </conditionalFormatting>
  <conditionalFormatting sqref="J105 L105:L106 H107:H113 K107:L113">
    <cfRule type="expression" dxfId="362" priority="27" stopIfTrue="1">
      <formula>programa="Alocação de Recursos em Construção"</formula>
    </cfRule>
  </conditionalFormatting>
  <conditionalFormatting sqref="J117:K117">
    <cfRule type="expression" dxfId="361" priority="19" stopIfTrue="1">
      <formula>programa="Alocação de Recursos em Construção"</formula>
    </cfRule>
  </conditionalFormatting>
  <conditionalFormatting sqref="K84">
    <cfRule type="expression" dxfId="360" priority="5" stopIfTrue="1">
      <formula>programa="Alocação de Recursos em Construção"</formula>
    </cfRule>
  </conditionalFormatting>
  <conditionalFormatting sqref="K101:K103">
    <cfRule type="expression" dxfId="359" priority="6" stopIfTrue="1">
      <formula>programa="Alocação de Recursos em Construção"</formula>
    </cfRule>
  </conditionalFormatting>
  <conditionalFormatting sqref="K105:K106">
    <cfRule type="expression" dxfId="358" priority="7" stopIfTrue="1">
      <formula>programa="Alocação de Recursos em Construção"</formula>
    </cfRule>
  </conditionalFormatting>
  <conditionalFormatting sqref="K114:K116">
    <cfRule type="expression" dxfId="357" priority="4" stopIfTrue="1">
      <formula>programa="Alocação de Recursos em Construção"</formula>
    </cfRule>
  </conditionalFormatting>
  <conditionalFormatting sqref="K118:K119">
    <cfRule type="expression" dxfId="356" priority="3" stopIfTrue="1">
      <formula>programa="Alocação de Recursos em Construção"</formula>
    </cfRule>
  </conditionalFormatting>
  <dataValidations count="3">
    <dataValidation type="list" allowBlank="1" showInputMessage="1" showErrorMessage="1" sqref="G25:G30 K25:K27" xr:uid="{00000000-0002-0000-0000-000000000000}">
      <formula1>"SIM, NÃO, -"</formula1>
    </dataValidation>
    <dataValidation type="list" allowBlank="1" showInputMessage="1" showErrorMessage="1" sqref="E41" xr:uid="{00000000-0002-0000-0000-000001000000}">
      <formula1>"NORMAL, ALTO, BAIXO, MÍNIMO,  -"</formula1>
    </dataValidation>
    <dataValidation type="list" allowBlank="1" showInputMessage="1" showErrorMessage="1" sqref="E42" xr:uid="{00000000-0002-0000-0000-000002000000}">
      <formula1>"CONVENCIONAL, NÃO CONVENCIONAL, INOVADOR, -"</formula1>
    </dataValidation>
  </dataValidations>
  <printOptions horizontalCentered="1"/>
  <pageMargins left="0.39370078740157483" right="0.39370078740157483" top="0.59055118110236227" bottom="0.47244094488188981" header="0.31496062992125984" footer="0.27559055118110237"/>
  <pageSetup paperSize="9" scale="49" fitToHeight="0" orientation="portrait" r:id="rId1"/>
  <headerFooter>
    <oddFooter>&amp;C&amp;P / &amp;N</oddFooter>
  </headerFooter>
  <rowBreaks count="1" manualBreakCount="1">
    <brk id="70" max="1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L59"/>
  <sheetViews>
    <sheetView showGridLines="0" topLeftCell="A34" zoomScaleSheetLayoutView="100" workbookViewId="0">
      <selection activeCell="B42" sqref="B42"/>
    </sheetView>
  </sheetViews>
  <sheetFormatPr defaultColWidth="13.33203125" defaultRowHeight="12.75"/>
  <cols>
    <col min="1" max="1" width="3.83203125" style="11" customWidth="1"/>
    <col min="2" max="2" width="17.83203125" style="9" customWidth="1"/>
    <col min="3" max="3" width="52.5" style="9" bestFit="1" customWidth="1"/>
    <col min="4" max="4" width="27.1640625" style="14" customWidth="1"/>
    <col min="5" max="5" width="17.33203125" style="10" customWidth="1"/>
    <col min="6" max="6" width="3.83203125" style="9" customWidth="1"/>
    <col min="7" max="7" width="27.6640625" style="9" customWidth="1"/>
    <col min="8" max="8" width="17.6640625" style="9" customWidth="1"/>
    <col min="9" max="9" width="14.6640625" style="9" bestFit="1" customWidth="1"/>
    <col min="10" max="10" width="17.6640625" style="11" bestFit="1" customWidth="1"/>
    <col min="11" max="16384" width="13.33203125" style="11"/>
  </cols>
  <sheetData>
    <row r="1" spans="2:12" ht="73.5" customHeight="1">
      <c r="E1" s="10" t="s">
        <v>105</v>
      </c>
    </row>
    <row r="2" spans="2:12" s="20" customFormat="1" ht="24.95" customHeight="1">
      <c r="B2" s="18" t="s">
        <v>106</v>
      </c>
      <c r="C2" s="77" t="str">
        <f>'Orçamento Detalhado'!C4</f>
        <v/>
      </c>
      <c r="D2" s="15"/>
      <c r="E2" s="19" t="s">
        <v>107</v>
      </c>
      <c r="F2" s="21"/>
      <c r="G2" s="21"/>
      <c r="H2" s="21"/>
      <c r="I2" s="21"/>
    </row>
    <row r="3" spans="2:12" ht="24.95" customHeight="1">
      <c r="B3" s="18" t="s">
        <v>108</v>
      </c>
      <c r="C3" s="132" t="str">
        <f>'Orçamento Detalhado'!C5</f>
        <v/>
      </c>
      <c r="E3" s="234">
        <f>'Orçamento Detalhado'!H7</f>
        <v>46023</v>
      </c>
      <c r="G3" s="21"/>
    </row>
    <row r="4" spans="2:12" ht="35.1" customHeight="1">
      <c r="B4" s="642" t="s">
        <v>109</v>
      </c>
      <c r="C4" s="642"/>
      <c r="D4" s="642"/>
      <c r="E4" s="642"/>
    </row>
    <row r="5" spans="2:12" ht="9.9499999999999993" customHeight="1" thickBot="1">
      <c r="B5" s="16"/>
      <c r="C5" s="17"/>
    </row>
    <row r="6" spans="2:12" s="5" customFormat="1" ht="20.100000000000001" customHeight="1" thickTop="1" thickBot="1">
      <c r="B6" s="235" t="s">
        <v>110</v>
      </c>
      <c r="C6" s="235" t="s">
        <v>111</v>
      </c>
      <c r="D6" s="236" t="s">
        <v>112</v>
      </c>
      <c r="E6" s="235" t="s">
        <v>113</v>
      </c>
      <c r="F6" s="8"/>
      <c r="I6" s="8"/>
    </row>
    <row r="7" spans="2:12" ht="24.95" customHeight="1" thickTop="1" thickBot="1">
      <c r="B7" s="237">
        <v>0</v>
      </c>
      <c r="C7" s="238">
        <f>VLOOKUP($B7,'Orçamento Detalhado'!$A$14:$I$561,2,FALSE)</f>
        <v>0</v>
      </c>
      <c r="D7" s="239">
        <f>'Orçamento Detalhado'!J15</f>
        <v>0</v>
      </c>
      <c r="E7" s="240" t="e">
        <f>D7/$D$56</f>
        <v>#N/A</v>
      </c>
      <c r="I7" s="43"/>
      <c r="J7" s="53"/>
      <c r="K7" s="55"/>
      <c r="L7" s="55"/>
    </row>
    <row r="8" spans="2:12" ht="24.95" customHeight="1" thickTop="1" thickBot="1">
      <c r="B8" s="245">
        <v>1</v>
      </c>
      <c r="C8" s="246">
        <f>VLOOKUP($B8,'Orçamento Detalhado'!$A$14:$I$561,2,FALSE)</f>
        <v>0</v>
      </c>
      <c r="D8" s="247">
        <f>VLOOKUP($B8,'Orçamento Detalhado'!$A$14:$I$561,6,FALSE)</f>
        <v>0</v>
      </c>
      <c r="E8" s="248" t="e">
        <f t="shared" ref="E8:E28" si="0">D8/$D$56</f>
        <v>#N/A</v>
      </c>
      <c r="I8" s="43"/>
      <c r="J8" s="53"/>
      <c r="K8" s="55"/>
      <c r="L8" s="55"/>
    </row>
    <row r="9" spans="2:12" ht="24.95" customHeight="1" thickTop="1" thickBot="1">
      <c r="B9" s="237" t="s">
        <v>114</v>
      </c>
      <c r="C9" s="238">
        <f>VLOOKUP($B9,'Orçamento Detalhado'!$A$14:$I$561,2,FALSE)</f>
        <v>0</v>
      </c>
      <c r="D9" s="239">
        <f>VLOOKUP($B9,'Orçamento Detalhado'!$A$14:$I$561,6,FALSE)</f>
        <v>0</v>
      </c>
      <c r="E9" s="240" t="e">
        <f t="shared" si="0"/>
        <v>#N/A</v>
      </c>
      <c r="I9" s="43"/>
      <c r="J9" s="53"/>
      <c r="K9" s="55"/>
      <c r="L9" s="55"/>
    </row>
    <row r="10" spans="2:12" ht="24.95" customHeight="1" thickTop="1" thickBot="1">
      <c r="B10" s="241" t="s">
        <v>115</v>
      </c>
      <c r="C10" s="242">
        <f>VLOOKUP($B10,'Orçamento Detalhado'!$A$14:$I$561,2,FALSE)</f>
        <v>0</v>
      </c>
      <c r="D10" s="243">
        <f>VLOOKUP($B10,'Orçamento Detalhado'!$A$14:$I$561,6,FALSE)</f>
        <v>0</v>
      </c>
      <c r="E10" s="244" t="e">
        <f t="shared" si="0"/>
        <v>#N/A</v>
      </c>
      <c r="I10" s="43"/>
      <c r="J10" s="53"/>
      <c r="K10" s="55"/>
      <c r="L10" s="55"/>
    </row>
    <row r="11" spans="2:12" ht="24.95" customHeight="1" thickTop="1" thickBot="1">
      <c r="B11" s="237" t="s">
        <v>116</v>
      </c>
      <c r="C11" s="238" t="e">
        <f>VLOOKUP($B11,'Orçamento Detalhado'!$A$14:$I$561,2,FALSE)</f>
        <v>#N/A</v>
      </c>
      <c r="D11" s="239" t="e">
        <f>VLOOKUP($B11,'Orçamento Detalhado'!$A$14:$I$561,6,FALSE)</f>
        <v>#N/A</v>
      </c>
      <c r="E11" s="240" t="e">
        <f t="shared" si="0"/>
        <v>#N/A</v>
      </c>
      <c r="I11" s="43"/>
      <c r="J11" s="53"/>
      <c r="K11" s="55"/>
      <c r="L11" s="55"/>
    </row>
    <row r="12" spans="2:12" ht="24.95" customHeight="1" thickTop="1" thickBot="1">
      <c r="B12" s="241" t="s">
        <v>117</v>
      </c>
      <c r="C12" s="242" t="e">
        <f>VLOOKUP($B12,'Orçamento Detalhado'!$A$14:$I$561,2,FALSE)</f>
        <v>#N/A</v>
      </c>
      <c r="D12" s="243" t="e">
        <f>VLOOKUP($B12,'Orçamento Detalhado'!$A$14:$I$561,6,FALSE)</f>
        <v>#N/A</v>
      </c>
      <c r="E12" s="244" t="e">
        <f t="shared" si="0"/>
        <v>#N/A</v>
      </c>
      <c r="I12" s="43"/>
      <c r="J12" s="53"/>
      <c r="K12" s="55"/>
      <c r="L12" s="55"/>
    </row>
    <row r="13" spans="2:12" ht="24.95" customHeight="1" thickTop="1" thickBot="1">
      <c r="B13" s="237" t="s">
        <v>118</v>
      </c>
      <c r="C13" s="238" t="e">
        <f>VLOOKUP($B13,'Orçamento Detalhado'!$A$14:$I$561,2,FALSE)</f>
        <v>#N/A</v>
      </c>
      <c r="D13" s="239" t="e">
        <f>VLOOKUP($B13,'Orçamento Detalhado'!$A$14:$I$561,6,FALSE)</f>
        <v>#N/A</v>
      </c>
      <c r="E13" s="240" t="e">
        <f t="shared" si="0"/>
        <v>#N/A</v>
      </c>
      <c r="I13" s="43"/>
      <c r="J13" s="53"/>
      <c r="K13" s="55"/>
      <c r="L13" s="55"/>
    </row>
    <row r="14" spans="2:12" ht="24.95" customHeight="1" thickTop="1" thickBot="1">
      <c r="B14" s="241" t="s">
        <v>119</v>
      </c>
      <c r="C14" s="242" t="e">
        <f>VLOOKUP($B14,'Orçamento Detalhado'!$A$14:$I$561,2,FALSE)</f>
        <v>#N/A</v>
      </c>
      <c r="D14" s="243" t="e">
        <f>VLOOKUP($B14,'Orçamento Detalhado'!$A$14:$I$561,6,FALSE)</f>
        <v>#N/A</v>
      </c>
      <c r="E14" s="244" t="e">
        <f t="shared" si="0"/>
        <v>#N/A</v>
      </c>
      <c r="I14" s="43"/>
      <c r="J14" s="53"/>
      <c r="K14" s="55"/>
      <c r="L14" s="55"/>
    </row>
    <row r="15" spans="2:12" ht="24.95" customHeight="1" thickTop="1" thickBot="1">
      <c r="B15" s="237" t="s">
        <v>120</v>
      </c>
      <c r="C15" s="238" t="e">
        <f>VLOOKUP($B15,'Orçamento Detalhado'!$A$14:$I$561,2,FALSE)</f>
        <v>#N/A</v>
      </c>
      <c r="D15" s="239" t="e">
        <f>VLOOKUP($B15,'Orçamento Detalhado'!$A$14:$I$561,6,FALSE)</f>
        <v>#N/A</v>
      </c>
      <c r="E15" s="240" t="e">
        <f t="shared" si="0"/>
        <v>#N/A</v>
      </c>
      <c r="I15" s="43"/>
      <c r="J15" s="53"/>
      <c r="K15" s="55"/>
      <c r="L15" s="55"/>
    </row>
    <row r="16" spans="2:12" ht="24.95" customHeight="1" thickTop="1" thickBot="1">
      <c r="B16" s="241" t="s">
        <v>121</v>
      </c>
      <c r="C16" s="242" t="e">
        <f>VLOOKUP($B16,'Orçamento Detalhado'!$A$14:$I$561,2,FALSE)</f>
        <v>#N/A</v>
      </c>
      <c r="D16" s="243" t="e">
        <f>VLOOKUP($B16,'Orçamento Detalhado'!$A$14:$I$561,6,FALSE)</f>
        <v>#N/A</v>
      </c>
      <c r="E16" s="244" t="e">
        <f t="shared" si="0"/>
        <v>#N/A</v>
      </c>
      <c r="I16" s="43"/>
      <c r="J16" s="53"/>
      <c r="K16" s="55"/>
      <c r="L16" s="55"/>
    </row>
    <row r="17" spans="2:12" ht="24.95" customHeight="1" thickTop="1" thickBot="1">
      <c r="B17" s="237" t="s">
        <v>122</v>
      </c>
      <c r="C17" s="238" t="e">
        <f>VLOOKUP($B17,'Orçamento Detalhado'!$A$14:$I$561,2,FALSE)</f>
        <v>#N/A</v>
      </c>
      <c r="D17" s="239" t="e">
        <f>VLOOKUP($B17,'Orçamento Detalhado'!$A$14:$I$561,6,FALSE)</f>
        <v>#N/A</v>
      </c>
      <c r="E17" s="240" t="e">
        <f t="shared" si="0"/>
        <v>#N/A</v>
      </c>
      <c r="I17" s="43"/>
      <c r="J17" s="53"/>
      <c r="K17" s="55"/>
      <c r="L17" s="55"/>
    </row>
    <row r="18" spans="2:12" ht="24.95" customHeight="1" thickTop="1" thickBot="1">
      <c r="B18" s="241" t="s">
        <v>123</v>
      </c>
      <c r="C18" s="242" t="e">
        <f>VLOOKUP($B18,'Orçamento Detalhado'!$A$14:$I$561,2,FALSE)</f>
        <v>#N/A</v>
      </c>
      <c r="D18" s="243" t="e">
        <f>VLOOKUP($B18,'Orçamento Detalhado'!$A$14:$I$561,6,FALSE)</f>
        <v>#N/A</v>
      </c>
      <c r="E18" s="244" t="e">
        <f t="shared" si="0"/>
        <v>#N/A</v>
      </c>
      <c r="I18" s="43"/>
      <c r="J18" s="53"/>
      <c r="K18" s="55"/>
      <c r="L18" s="55"/>
    </row>
    <row r="19" spans="2:12" ht="24.95" customHeight="1" thickTop="1" thickBot="1">
      <c r="B19" s="237" t="s">
        <v>124</v>
      </c>
      <c r="C19" s="238" t="e">
        <f>VLOOKUP($B19,'Orçamento Detalhado'!$A$14:$I$561,2,FALSE)</f>
        <v>#N/A</v>
      </c>
      <c r="D19" s="239" t="e">
        <f>VLOOKUP($B19,'Orçamento Detalhado'!$A$14:$I$561,6,FALSE)</f>
        <v>#N/A</v>
      </c>
      <c r="E19" s="240" t="e">
        <f t="shared" si="0"/>
        <v>#N/A</v>
      </c>
      <c r="I19" s="43"/>
      <c r="J19" s="53"/>
      <c r="K19" s="55"/>
      <c r="L19" s="55"/>
    </row>
    <row r="20" spans="2:12" ht="24.95" customHeight="1" thickTop="1" thickBot="1">
      <c r="B20" s="241" t="s">
        <v>125</v>
      </c>
      <c r="C20" s="242" t="e">
        <f>VLOOKUP($B20,'Orçamento Detalhado'!$A$14:$I$561,2,FALSE)</f>
        <v>#N/A</v>
      </c>
      <c r="D20" s="243" t="e">
        <f>VLOOKUP($B20,'Orçamento Detalhado'!$A$14:$I$561,6,FALSE)</f>
        <v>#N/A</v>
      </c>
      <c r="E20" s="244" t="e">
        <f t="shared" si="0"/>
        <v>#N/A</v>
      </c>
      <c r="I20" s="43"/>
      <c r="J20" s="53"/>
      <c r="K20" s="55"/>
      <c r="L20" s="55"/>
    </row>
    <row r="21" spans="2:12" ht="24.95" customHeight="1" thickTop="1" thickBot="1">
      <c r="B21" s="237" t="s">
        <v>126</v>
      </c>
      <c r="C21" s="238" t="e">
        <f>VLOOKUP($B21,'Orçamento Detalhado'!$A$14:$I$561,2,FALSE)</f>
        <v>#N/A</v>
      </c>
      <c r="D21" s="239" t="e">
        <f>VLOOKUP($B21,'Orçamento Detalhado'!$A$14:$I$561,6,FALSE)</f>
        <v>#N/A</v>
      </c>
      <c r="E21" s="240" t="e">
        <f t="shared" si="0"/>
        <v>#N/A</v>
      </c>
      <c r="I21" s="43"/>
      <c r="J21" s="53"/>
      <c r="K21" s="55"/>
      <c r="L21" s="55"/>
    </row>
    <row r="22" spans="2:12" ht="24.95" customHeight="1" thickTop="1" thickBot="1">
      <c r="B22" s="241" t="s">
        <v>127</v>
      </c>
      <c r="C22" s="242" t="e">
        <f>VLOOKUP($B22,'Orçamento Detalhado'!$A$14:$I$561,2,FALSE)</f>
        <v>#N/A</v>
      </c>
      <c r="D22" s="243" t="e">
        <f>VLOOKUP($B22,'Orçamento Detalhado'!$A$14:$I$561,6,FALSE)</f>
        <v>#N/A</v>
      </c>
      <c r="E22" s="244" t="e">
        <f t="shared" si="0"/>
        <v>#N/A</v>
      </c>
      <c r="I22" s="43"/>
      <c r="J22" s="53"/>
      <c r="K22" s="55"/>
      <c r="L22" s="55"/>
    </row>
    <row r="23" spans="2:12" ht="24.95" customHeight="1" thickTop="1" thickBot="1">
      <c r="B23" s="237" t="s">
        <v>128</v>
      </c>
      <c r="C23" s="238" t="e">
        <f>VLOOKUP($B23,'Orçamento Detalhado'!$A$14:$I$561,2,FALSE)</f>
        <v>#N/A</v>
      </c>
      <c r="D23" s="239" t="e">
        <f>VLOOKUP($B23,'Orçamento Detalhado'!$A$14:$I$561,6,FALSE)</f>
        <v>#N/A</v>
      </c>
      <c r="E23" s="240" t="e">
        <f t="shared" si="0"/>
        <v>#N/A</v>
      </c>
      <c r="I23" s="43"/>
      <c r="J23" s="53"/>
      <c r="K23" s="55"/>
      <c r="L23" s="55"/>
    </row>
    <row r="24" spans="2:12" ht="24.95" customHeight="1" thickTop="1" thickBot="1">
      <c r="B24" s="241" t="s">
        <v>129</v>
      </c>
      <c r="C24" s="242" t="e">
        <f>VLOOKUP($B24,'Orçamento Detalhado'!$A$14:$I$561,2,FALSE)</f>
        <v>#N/A</v>
      </c>
      <c r="D24" s="243" t="e">
        <f>VLOOKUP($B24,'Orçamento Detalhado'!$A$14:$I$561,6,FALSE)</f>
        <v>#N/A</v>
      </c>
      <c r="E24" s="244" t="e">
        <f t="shared" si="0"/>
        <v>#N/A</v>
      </c>
      <c r="I24" s="43"/>
      <c r="J24" s="53"/>
      <c r="K24" s="55"/>
      <c r="L24" s="55"/>
    </row>
    <row r="25" spans="2:12" ht="24.95" customHeight="1" thickTop="1" thickBot="1">
      <c r="B25" s="237" t="s">
        <v>130</v>
      </c>
      <c r="C25" s="238" t="e">
        <f>VLOOKUP($B25,'Orçamento Detalhado'!$A$14:$I$561,2,FALSE)</f>
        <v>#N/A</v>
      </c>
      <c r="D25" s="239" t="e">
        <f>VLOOKUP($B25,'Orçamento Detalhado'!$A$14:$I$561,6,FALSE)</f>
        <v>#N/A</v>
      </c>
      <c r="E25" s="240" t="e">
        <f t="shared" si="0"/>
        <v>#N/A</v>
      </c>
      <c r="I25" s="43"/>
      <c r="J25" s="53"/>
      <c r="K25" s="55"/>
      <c r="L25" s="55"/>
    </row>
    <row r="26" spans="2:12" ht="24.95" customHeight="1" thickTop="1" thickBot="1">
      <c r="B26" s="241" t="s">
        <v>131</v>
      </c>
      <c r="C26" s="242" t="e">
        <f>VLOOKUP($B26,'Orçamento Detalhado'!$A$14:$I$561,2,FALSE)</f>
        <v>#N/A</v>
      </c>
      <c r="D26" s="243" t="e">
        <f>VLOOKUP($B26,'Orçamento Detalhado'!$A$14:$I$561,6,FALSE)</f>
        <v>#N/A</v>
      </c>
      <c r="E26" s="244" t="e">
        <f t="shared" si="0"/>
        <v>#N/A</v>
      </c>
      <c r="I26" s="43"/>
      <c r="J26" s="53"/>
      <c r="K26" s="55"/>
      <c r="L26" s="55"/>
    </row>
    <row r="27" spans="2:12" ht="24.95" customHeight="1" thickTop="1" thickBot="1">
      <c r="B27" s="237" t="s">
        <v>132</v>
      </c>
      <c r="C27" s="238" t="e">
        <f>VLOOKUP($B27,'Orçamento Detalhado'!$A$14:$I$561,2,FALSE)</f>
        <v>#N/A</v>
      </c>
      <c r="D27" s="239" t="e">
        <f>VLOOKUP($B27,'Orçamento Detalhado'!$A$14:$I$561,6,FALSE)</f>
        <v>#N/A</v>
      </c>
      <c r="E27" s="240" t="e">
        <f t="shared" si="0"/>
        <v>#N/A</v>
      </c>
      <c r="I27" s="43"/>
      <c r="J27" s="53"/>
      <c r="K27" s="55"/>
      <c r="L27" s="55"/>
    </row>
    <row r="28" spans="2:12" ht="24.95" customHeight="1" thickTop="1" thickBot="1">
      <c r="B28" s="241" t="s">
        <v>133</v>
      </c>
      <c r="C28" s="242" t="e">
        <f>VLOOKUP($B28,'Orçamento Detalhado'!$A$14:$I$561,2,FALSE)</f>
        <v>#N/A</v>
      </c>
      <c r="D28" s="243" t="e">
        <f>VLOOKUP($B28,'Orçamento Detalhado'!$A$14:$I$561,6,FALSE)</f>
        <v>#N/A</v>
      </c>
      <c r="E28" s="244" t="e">
        <f t="shared" si="0"/>
        <v>#N/A</v>
      </c>
      <c r="I28" s="43"/>
      <c r="J28" s="53"/>
      <c r="K28" s="55"/>
      <c r="L28" s="55"/>
    </row>
    <row r="29" spans="2:12" ht="24.95" customHeight="1" thickTop="1" thickBot="1">
      <c r="B29" s="237" t="s">
        <v>134</v>
      </c>
      <c r="C29" s="238" t="e">
        <f>VLOOKUP($B29,'Orçamento Detalhado'!$A$14:$I$561,2,FALSE)</f>
        <v>#N/A</v>
      </c>
      <c r="D29" s="239" t="e">
        <f>VLOOKUP($B29,'Orçamento Detalhado'!$A$14:$I$561,6,FALSE)</f>
        <v>#N/A</v>
      </c>
      <c r="E29" s="240" t="e">
        <f>D29/$D$56</f>
        <v>#N/A</v>
      </c>
      <c r="I29" s="43"/>
      <c r="J29" s="53"/>
      <c r="K29" s="55"/>
      <c r="L29" s="55"/>
    </row>
    <row r="30" spans="2:12" ht="24.95" customHeight="1" thickTop="1" thickBot="1">
      <c r="B30" s="245">
        <v>2</v>
      </c>
      <c r="C30" s="246">
        <f>VLOOKUP($B30,'Orçamento Detalhado'!$A$14:$I$561,2,FALSE)</f>
        <v>0</v>
      </c>
      <c r="D30" s="247">
        <f>VLOOKUP($B30,'Orçamento Detalhado'!$A$14:$I$561,6,FALSE)</f>
        <v>0</v>
      </c>
      <c r="E30" s="248" t="e">
        <f>D30/$D$56</f>
        <v>#N/A</v>
      </c>
      <c r="I30" s="43"/>
      <c r="J30" s="53"/>
      <c r="K30" s="55"/>
      <c r="L30" s="55"/>
    </row>
    <row r="31" spans="2:12" ht="24.95" customHeight="1" thickTop="1" thickBot="1">
      <c r="B31" s="237" t="s">
        <v>135</v>
      </c>
      <c r="C31" s="238">
        <f>VLOOKUP($B31,'Orçamento Detalhado'!$A$14:$I$561,2,FALSE)</f>
        <v>0</v>
      </c>
      <c r="D31" s="239">
        <f>VLOOKUP($B31,'Orçamento Detalhado'!$A$14:$I$561,6,FALSE)</f>
        <v>0</v>
      </c>
      <c r="E31" s="240" t="e">
        <f>D31/$D$56</f>
        <v>#N/A</v>
      </c>
      <c r="I31" s="43"/>
      <c r="J31" s="53"/>
      <c r="K31" s="55"/>
      <c r="L31" s="55"/>
    </row>
    <row r="32" spans="2:12" ht="24.95" customHeight="1" thickTop="1" thickBot="1">
      <c r="B32" s="241" t="s">
        <v>136</v>
      </c>
      <c r="C32" s="242">
        <f>VLOOKUP($B32,'Orçamento Detalhado'!$A$14:$I$561,2,FALSE)</f>
        <v>0</v>
      </c>
      <c r="D32" s="243">
        <f>VLOOKUP($B32,'Orçamento Detalhado'!$A$14:$I$561,6,FALSE)</f>
        <v>0</v>
      </c>
      <c r="E32" s="244" t="e">
        <f>D32/$D$56</f>
        <v>#N/A</v>
      </c>
      <c r="I32" s="43"/>
      <c r="J32" s="53"/>
      <c r="K32" s="55"/>
      <c r="L32" s="55"/>
    </row>
    <row r="33" spans="2:12" ht="24.95" customHeight="1" thickTop="1" thickBot="1">
      <c r="B33" s="237" t="s">
        <v>137</v>
      </c>
      <c r="C33" s="238">
        <f>VLOOKUP($B33,'Orçamento Detalhado'!$A$14:$I$561,2,FALSE)</f>
        <v>0</v>
      </c>
      <c r="D33" s="239">
        <f>VLOOKUP($B33,'Orçamento Detalhado'!$A$14:$I$561,6,FALSE)</f>
        <v>0</v>
      </c>
      <c r="E33" s="240" t="e">
        <f>D33/$D$56</f>
        <v>#N/A</v>
      </c>
    </row>
    <row r="34" spans="2:12" ht="24.95" customHeight="1" thickTop="1" thickBot="1">
      <c r="B34" s="241" t="s">
        <v>138</v>
      </c>
      <c r="C34" s="242">
        <f>VLOOKUP($B34,'Orçamento Detalhado'!$A$14:$I$561,2,FALSE)</f>
        <v>0</v>
      </c>
      <c r="D34" s="243">
        <f>VLOOKUP($B34,'Orçamento Detalhado'!$A$14:$I$561,6,FALSE)</f>
        <v>0</v>
      </c>
      <c r="E34" s="244" t="e">
        <f t="shared" ref="E34:E43" si="1">D34/$D$56</f>
        <v>#N/A</v>
      </c>
    </row>
    <row r="35" spans="2:12" ht="24.95" customHeight="1" thickTop="1" thickBot="1">
      <c r="B35" s="237" t="s">
        <v>139</v>
      </c>
      <c r="C35" s="238">
        <f>VLOOKUP($B35,'Orçamento Detalhado'!$A$14:$I$561,2,FALSE)</f>
        <v>0</v>
      </c>
      <c r="D35" s="239">
        <f>VLOOKUP($B35,'Orçamento Detalhado'!$A$14:$I$561,6,FALSE)</f>
        <v>0</v>
      </c>
      <c r="E35" s="240" t="e">
        <f t="shared" si="1"/>
        <v>#N/A</v>
      </c>
    </row>
    <row r="36" spans="2:12" ht="24.95" customHeight="1" thickTop="1" thickBot="1">
      <c r="B36" s="241" t="s">
        <v>140</v>
      </c>
      <c r="C36" s="242">
        <f>VLOOKUP($B36,'Orçamento Detalhado'!$A$14:$I$561,2,FALSE)</f>
        <v>0</v>
      </c>
      <c r="D36" s="243">
        <f>VLOOKUP($B36,'Orçamento Detalhado'!$A$14:$I$561,6,FALSE)</f>
        <v>0</v>
      </c>
      <c r="E36" s="244" t="e">
        <f t="shared" si="1"/>
        <v>#N/A</v>
      </c>
    </row>
    <row r="37" spans="2:12" ht="24.95" customHeight="1" thickTop="1" thickBot="1">
      <c r="B37" s="237" t="s">
        <v>141</v>
      </c>
      <c r="C37" s="238">
        <f>VLOOKUP($B37,'Orçamento Detalhado'!$A$14:$I$561,2,FALSE)</f>
        <v>0</v>
      </c>
      <c r="D37" s="239">
        <f>VLOOKUP($B37,'Orçamento Detalhado'!$A$14:$I$561,6,FALSE)</f>
        <v>0</v>
      </c>
      <c r="E37" s="240" t="e">
        <f t="shared" si="1"/>
        <v>#N/A</v>
      </c>
    </row>
    <row r="38" spans="2:12" ht="24.95" customHeight="1" thickTop="1" thickBot="1">
      <c r="B38" s="241" t="s">
        <v>142</v>
      </c>
      <c r="C38" s="242">
        <f>VLOOKUP($B38,'Orçamento Detalhado'!$A$14:$I$561,2,FALSE)</f>
        <v>0</v>
      </c>
      <c r="D38" s="243">
        <f>VLOOKUP($B38,'Orçamento Detalhado'!$A$14:$I$561,6,FALSE)</f>
        <v>0</v>
      </c>
      <c r="E38" s="244" t="e">
        <f t="shared" si="1"/>
        <v>#N/A</v>
      </c>
    </row>
    <row r="39" spans="2:12" ht="24.95" customHeight="1" thickTop="1" thickBot="1">
      <c r="B39" s="237" t="s">
        <v>143</v>
      </c>
      <c r="C39" s="238">
        <f>VLOOKUP($B39,'Orçamento Detalhado'!$A$14:$I$561,2,FALSE)</f>
        <v>0</v>
      </c>
      <c r="D39" s="239">
        <f>VLOOKUP($B39,'Orçamento Detalhado'!$A$14:$I$561,6,FALSE)</f>
        <v>0</v>
      </c>
      <c r="E39" s="240" t="e">
        <f t="shared" si="1"/>
        <v>#N/A</v>
      </c>
    </row>
    <row r="40" spans="2:12" ht="24.95" customHeight="1" thickTop="1" thickBot="1">
      <c r="B40" s="241" t="s">
        <v>144</v>
      </c>
      <c r="C40" s="242">
        <f>VLOOKUP($B40,'Orçamento Detalhado'!$A$14:$I$561,2,FALSE)</f>
        <v>0</v>
      </c>
      <c r="D40" s="243">
        <f>VLOOKUP($B40,'Orçamento Detalhado'!$A$14:$I$561,6,FALSE)</f>
        <v>0</v>
      </c>
      <c r="E40" s="244" t="e">
        <f t="shared" si="1"/>
        <v>#N/A</v>
      </c>
    </row>
    <row r="41" spans="2:12" ht="24.95" customHeight="1" thickTop="1" thickBot="1">
      <c r="B41" s="237">
        <v>3</v>
      </c>
      <c r="C41" s="238">
        <f>VLOOKUP($B41,'Orçamento Detalhado'!$A$14:$I$561,2,FALSE)</f>
        <v>0</v>
      </c>
      <c r="D41" s="239">
        <f>VLOOKUP($B41,'Orçamento Detalhado'!$A$14:$I$561,6,FALSE)</f>
        <v>0</v>
      </c>
      <c r="E41" s="240" t="e">
        <f t="shared" si="1"/>
        <v>#N/A</v>
      </c>
    </row>
    <row r="42" spans="2:12" ht="24.95" customHeight="1" thickTop="1" thickBot="1">
      <c r="B42" s="241">
        <v>25</v>
      </c>
      <c r="C42" s="242" t="e">
        <f>VLOOKUP($B42,'Orçamento Detalhado'!$A$14:$I$561,2,FALSE)</f>
        <v>#N/A</v>
      </c>
      <c r="D42" s="243" t="e">
        <f>VLOOKUP($B42,'Orçamento Detalhado'!$A$14:$I$561,6,FALSE)</f>
        <v>#N/A</v>
      </c>
      <c r="E42" s="244" t="e">
        <f t="shared" si="1"/>
        <v>#N/A</v>
      </c>
    </row>
    <row r="43" spans="2:12" ht="24.95" customHeight="1" thickTop="1" thickBot="1">
      <c r="B43" s="237">
        <v>24</v>
      </c>
      <c r="C43" s="238" t="e">
        <f>VLOOKUP($B43,'Orçamento Detalhado'!$A$14:$I$561,2,FALSE)</f>
        <v>#N/A</v>
      </c>
      <c r="D43" s="239" t="e">
        <f>VLOOKUP($B43,'Orçamento Detalhado'!$A$14:$I$561,6,FALSE)</f>
        <v>#N/A</v>
      </c>
      <c r="E43" s="240" t="e">
        <f t="shared" si="1"/>
        <v>#N/A</v>
      </c>
      <c r="I43" s="43"/>
      <c r="J43" s="53"/>
      <c r="K43" s="55"/>
      <c r="L43" s="55"/>
    </row>
    <row r="44" spans="2:12" ht="24.95" customHeight="1" thickTop="1" thickBot="1">
      <c r="B44" s="241">
        <v>25</v>
      </c>
      <c r="C44" s="242" t="e">
        <f>VLOOKUP($B44,'Orçamento Detalhado'!$A$14:$I$561,2,FALSE)</f>
        <v>#N/A</v>
      </c>
      <c r="D44" s="243" t="e">
        <f>VLOOKUP($B44,'Orçamento Detalhado'!$A$14:$I$561,6,FALSE)</f>
        <v>#N/A</v>
      </c>
      <c r="E44" s="244" t="e">
        <f>D44/$D$56</f>
        <v>#N/A</v>
      </c>
      <c r="I44" s="43"/>
      <c r="J44" s="53"/>
      <c r="K44" s="55"/>
      <c r="L44" s="55"/>
    </row>
    <row r="45" spans="2:12" ht="24.95" customHeight="1" thickTop="1" thickBot="1">
      <c r="B45" s="237">
        <v>24</v>
      </c>
      <c r="C45" s="238" t="e">
        <f>VLOOKUP($B45,'Orçamento Detalhado'!$A$14:$I$561,2,FALSE)</f>
        <v>#N/A</v>
      </c>
      <c r="D45" s="239" t="e">
        <f>VLOOKUP($B45,'Orçamento Detalhado'!$A$14:$I$561,6,FALSE)</f>
        <v>#N/A</v>
      </c>
      <c r="E45" s="240" t="e">
        <f>D45/$D$56</f>
        <v>#N/A</v>
      </c>
    </row>
    <row r="46" spans="2:12" ht="24.95" customHeight="1" thickTop="1" thickBot="1">
      <c r="B46" s="241">
        <v>25</v>
      </c>
      <c r="C46" s="242" t="e">
        <f>VLOOKUP($B46,'Orçamento Detalhado'!$A$14:$I$561,2,FALSE)</f>
        <v>#N/A</v>
      </c>
      <c r="D46" s="243" t="e">
        <f>VLOOKUP($B46,'Orçamento Detalhado'!$A$14:$I$561,6,FALSE)</f>
        <v>#N/A</v>
      </c>
      <c r="E46" s="244" t="e">
        <f t="shared" ref="E46:E54" si="2">D46/$D$56</f>
        <v>#N/A</v>
      </c>
    </row>
    <row r="47" spans="2:12" ht="24.95" customHeight="1" thickTop="1" thickBot="1">
      <c r="B47" s="237">
        <v>24</v>
      </c>
      <c r="C47" s="238" t="e">
        <f>VLOOKUP($B47,'Orçamento Detalhado'!$A$14:$I$561,2,FALSE)</f>
        <v>#N/A</v>
      </c>
      <c r="D47" s="239" t="e">
        <f>VLOOKUP($B47,'Orçamento Detalhado'!$A$14:$I$561,6,FALSE)</f>
        <v>#N/A</v>
      </c>
      <c r="E47" s="240" t="e">
        <f t="shared" si="2"/>
        <v>#N/A</v>
      </c>
    </row>
    <row r="48" spans="2:12" ht="24.95" customHeight="1" thickTop="1" thickBot="1">
      <c r="B48" s="241">
        <v>25</v>
      </c>
      <c r="C48" s="242" t="e">
        <f>VLOOKUP($B48,'Orçamento Detalhado'!$A$14:$I$561,2,FALSE)</f>
        <v>#N/A</v>
      </c>
      <c r="D48" s="243" t="e">
        <f>VLOOKUP($B48,'Orçamento Detalhado'!$A$14:$I$561,6,FALSE)</f>
        <v>#N/A</v>
      </c>
      <c r="E48" s="244" t="e">
        <f t="shared" si="2"/>
        <v>#N/A</v>
      </c>
    </row>
    <row r="49" spans="1:10" ht="24.95" customHeight="1" thickTop="1" thickBot="1">
      <c r="B49" s="237">
        <v>24</v>
      </c>
      <c r="C49" s="238" t="e">
        <f>VLOOKUP($B49,'Orçamento Detalhado'!$A$14:$I$561,2,FALSE)</f>
        <v>#N/A</v>
      </c>
      <c r="D49" s="239" t="e">
        <f>VLOOKUP($B49,'Orçamento Detalhado'!$A$14:$I$561,6,FALSE)</f>
        <v>#N/A</v>
      </c>
      <c r="E49" s="240" t="e">
        <f t="shared" si="2"/>
        <v>#N/A</v>
      </c>
    </row>
    <row r="50" spans="1:10" ht="24.95" customHeight="1" thickTop="1" thickBot="1">
      <c r="B50" s="241">
        <v>25</v>
      </c>
      <c r="C50" s="242" t="e">
        <f>VLOOKUP($B50,'Orçamento Detalhado'!$A$14:$I$561,2,FALSE)</f>
        <v>#N/A</v>
      </c>
      <c r="D50" s="243" t="e">
        <f>VLOOKUP($B50,'Orçamento Detalhado'!$A$14:$I$561,6,FALSE)</f>
        <v>#N/A</v>
      </c>
      <c r="E50" s="244" t="e">
        <f t="shared" si="2"/>
        <v>#N/A</v>
      </c>
    </row>
    <row r="51" spans="1:10" ht="24.95" customHeight="1" thickTop="1" thickBot="1">
      <c r="B51" s="237">
        <v>24</v>
      </c>
      <c r="C51" s="238" t="e">
        <f>VLOOKUP($B51,'Orçamento Detalhado'!$A$14:$I$561,2,FALSE)</f>
        <v>#N/A</v>
      </c>
      <c r="D51" s="239" t="e">
        <f>VLOOKUP($B51,'Orçamento Detalhado'!$A$14:$I$561,6,FALSE)</f>
        <v>#N/A</v>
      </c>
      <c r="E51" s="240" t="e">
        <f t="shared" si="2"/>
        <v>#N/A</v>
      </c>
    </row>
    <row r="52" spans="1:10" ht="24.95" customHeight="1" thickTop="1" thickBot="1">
      <c r="B52" s="241">
        <v>25</v>
      </c>
      <c r="C52" s="242" t="e">
        <f>VLOOKUP($B52,'Orçamento Detalhado'!$A$14:$I$561,2,FALSE)</f>
        <v>#N/A</v>
      </c>
      <c r="D52" s="243" t="e">
        <f>VLOOKUP($B52,'Orçamento Detalhado'!$A$14:$I$561,6,FALSE)</f>
        <v>#N/A</v>
      </c>
      <c r="E52" s="244" t="e">
        <f t="shared" si="2"/>
        <v>#N/A</v>
      </c>
    </row>
    <row r="53" spans="1:10" ht="24.95" customHeight="1" thickTop="1" thickBot="1">
      <c r="B53" s="237">
        <v>24</v>
      </c>
      <c r="C53" s="238" t="e">
        <f>VLOOKUP($B53,'Orçamento Detalhado'!$A$14:$I$561,2,FALSE)</f>
        <v>#N/A</v>
      </c>
      <c r="D53" s="239" t="e">
        <f>VLOOKUP($B53,'Orçamento Detalhado'!$A$14:$I$561,6,FALSE)</f>
        <v>#N/A</v>
      </c>
      <c r="E53" s="240" t="e">
        <f t="shared" si="2"/>
        <v>#N/A</v>
      </c>
    </row>
    <row r="54" spans="1:10" ht="24.95" customHeight="1" thickTop="1" thickBot="1">
      <c r="B54" s="241">
        <v>25</v>
      </c>
      <c r="C54" s="242" t="e">
        <f>VLOOKUP($B54,'Orçamento Detalhado'!$A$14:$I$561,2,FALSE)</f>
        <v>#N/A</v>
      </c>
      <c r="D54" s="243" t="e">
        <f>VLOOKUP($B54,'Orçamento Detalhado'!$A$14:$I$561,6,FALSE)</f>
        <v>#N/A</v>
      </c>
      <c r="E54" s="244" t="e">
        <f t="shared" si="2"/>
        <v>#N/A</v>
      </c>
    </row>
    <row r="55" spans="1:10" ht="9.9499999999999993" customHeight="1" thickTop="1" thickBot="1">
      <c r="B55" s="10"/>
      <c r="C55" s="22"/>
      <c r="D55" s="23"/>
      <c r="E55" s="24"/>
    </row>
    <row r="56" spans="1:10" s="5" customFormat="1" ht="30" customHeight="1" thickTop="1" thickBot="1">
      <c r="A56" s="643"/>
      <c r="B56" s="643"/>
      <c r="C56" s="12" t="s">
        <v>145</v>
      </c>
      <c r="D56" s="249" t="e">
        <f>SUM(D7:D32)</f>
        <v>#N/A</v>
      </c>
      <c r="E56" s="250" t="e">
        <f>SUM(E7:E32)</f>
        <v>#N/A</v>
      </c>
      <c r="F56" s="8"/>
      <c r="I56" s="8"/>
      <c r="J56" s="54"/>
    </row>
    <row r="57" spans="1:10" ht="14.25" thickTop="1" thickBot="1">
      <c r="B57" s="232"/>
    </row>
    <row r="58" spans="1:10" ht="22.5" thickTop="1" thickBot="1">
      <c r="B58" s="233"/>
      <c r="C58" s="26" t="s">
        <v>146</v>
      </c>
      <c r="D58" s="74" t="e">
        <f>D56/'Quadro Resumo Orcamento'!B5</f>
        <v>#N/A</v>
      </c>
    </row>
    <row r="59" spans="1:10" ht="13.5" thickTop="1"/>
  </sheetData>
  <sheetProtection selectLockedCells="1" selectUnlockedCells="1"/>
  <mergeCells count="2">
    <mergeCell ref="B4:E4"/>
    <mergeCell ref="A56:B56"/>
  </mergeCells>
  <phoneticPr fontId="26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2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7"/>
  <sheetViews>
    <sheetView showGridLines="0" view="pageBreakPreview" zoomScaleNormal="150" zoomScaleSheetLayoutView="100" workbookViewId="0">
      <selection activeCell="F6" sqref="F6"/>
    </sheetView>
  </sheetViews>
  <sheetFormatPr defaultColWidth="9.33203125" defaultRowHeight="12"/>
  <cols>
    <col min="1" max="1" width="20.5" style="182" customWidth="1"/>
    <col min="2" max="2" width="59.33203125" style="183" customWidth="1"/>
    <col min="3" max="3" width="30.83203125" style="183" customWidth="1"/>
    <col min="4" max="4" width="14.1640625" style="182" customWidth="1"/>
    <col min="5" max="5" width="18.6640625" style="182" customWidth="1"/>
    <col min="6" max="6" width="22.1640625" style="182" bestFit="1" customWidth="1"/>
    <col min="7" max="7" width="4.6640625" style="182" customWidth="1"/>
    <col min="8" max="8" width="13.83203125" style="518" customWidth="1"/>
    <col min="9" max="16384" width="9.33203125" style="182"/>
  </cols>
  <sheetData>
    <row r="1" spans="1:8" s="181" customFormat="1" ht="38.25" customHeight="1">
      <c r="A1" s="339" t="s">
        <v>147</v>
      </c>
      <c r="B1" s="644" t="s">
        <v>148</v>
      </c>
      <c r="C1" s="644"/>
      <c r="D1" s="644"/>
      <c r="E1" s="644"/>
      <c r="F1" s="644"/>
      <c r="H1" s="516"/>
    </row>
    <row r="2" spans="1:8" s="399" customFormat="1" ht="20.100000000000001" customHeight="1">
      <c r="A2" s="454" t="s">
        <v>149</v>
      </c>
      <c r="B2" s="652" t="str">
        <f>IF('Resumo Tecnico'!B6:G6="","",'Resumo Tecnico'!B6:G6)</f>
        <v/>
      </c>
      <c r="C2" s="652"/>
      <c r="D2" s="652"/>
      <c r="E2" s="652"/>
      <c r="F2" s="652"/>
      <c r="G2" s="455"/>
      <c r="H2" s="517"/>
    </row>
    <row r="3" spans="1:8" s="399" customFormat="1" ht="20.100000000000001" customHeight="1">
      <c r="A3" s="454" t="s">
        <v>150</v>
      </c>
      <c r="B3" s="652" t="str">
        <f>IF('Resumo Tecnico'!B8:G8="","",'Resumo Tecnico'!B8:G8)</f>
        <v/>
      </c>
      <c r="C3" s="652"/>
      <c r="D3" s="652"/>
      <c r="E3" s="652"/>
      <c r="F3" s="652"/>
      <c r="G3" s="456"/>
      <c r="H3" s="517"/>
    </row>
    <row r="4" spans="1:8" s="399" customFormat="1" ht="20.100000000000001" customHeight="1">
      <c r="A4" s="454" t="s">
        <v>151</v>
      </c>
      <c r="B4" s="454" t="str">
        <f>IF('Resumo Tecnico'!B12:H12="","",'Resumo Tecnico'!B12:H12)</f>
        <v/>
      </c>
      <c r="C4" s="511" t="s">
        <v>152</v>
      </c>
      <c r="D4" s="454" t="str">
        <f>IF('Resumo Tecnico'!I14="","",'Resumo Tecnico'!I14)</f>
        <v/>
      </c>
      <c r="E4" s="512"/>
      <c r="F4" s="512"/>
      <c r="G4" s="456"/>
      <c r="H4" s="517"/>
    </row>
    <row r="5" spans="1:8" s="399" customFormat="1" ht="20.100000000000001" customHeight="1">
      <c r="A5" s="454" t="s">
        <v>153</v>
      </c>
      <c r="B5" s="513" t="str">
        <f>IF(('Orçamento Detalhado'!H5)=0,"",'Orçamento Detalhado'!H5)</f>
        <v/>
      </c>
      <c r="C5" s="511" t="s">
        <v>154</v>
      </c>
      <c r="D5" s="457" t="str">
        <f>IF('Resumo Tecnico'!C69=0,"",'Resumo Tecnico'!C69)</f>
        <v/>
      </c>
      <c r="E5" s="512"/>
      <c r="F5" s="512"/>
      <c r="G5" s="456"/>
      <c r="H5" s="517"/>
    </row>
    <row r="6" spans="1:8" s="399" customFormat="1" ht="20.100000000000001" customHeight="1">
      <c r="A6" s="454" t="s">
        <v>155</v>
      </c>
      <c r="B6" s="568">
        <f>'Orçamento Detalhado'!H7</f>
        <v>46023</v>
      </c>
      <c r="C6" s="458"/>
      <c r="D6" s="454"/>
      <c r="E6" s="456"/>
      <c r="F6" s="519" t="str">
        <f>'Resumo Tecnico'!L5</f>
        <v>CCA-RTE_ResumoTecnicoEmpreendimento_v12 agosto2026</v>
      </c>
      <c r="G6" s="456"/>
      <c r="H6" s="517"/>
    </row>
    <row r="7" spans="1:8" s="400" customFormat="1" ht="24.95" customHeight="1">
      <c r="A7" s="649" t="s">
        <v>156</v>
      </c>
      <c r="B7" s="650"/>
      <c r="C7" s="650"/>
      <c r="D7" s="650"/>
      <c r="E7" s="650"/>
      <c r="F7" s="651"/>
      <c r="G7" s="46"/>
      <c r="H7" s="48"/>
    </row>
    <row r="8" spans="1:8" s="402" customFormat="1" ht="24.95" customHeight="1">
      <c r="A8" s="459" t="s">
        <v>157</v>
      </c>
      <c r="B8" s="459" t="s">
        <v>158</v>
      </c>
      <c r="C8" s="647" t="s">
        <v>159</v>
      </c>
      <c r="D8" s="648"/>
      <c r="E8" s="459" t="s">
        <v>160</v>
      </c>
      <c r="F8" s="459" t="s">
        <v>161</v>
      </c>
      <c r="G8" s="410"/>
      <c r="H8" s="48" t="s">
        <v>162</v>
      </c>
    </row>
    <row r="9" spans="1:8" s="402" customFormat="1" ht="8.1" customHeight="1">
      <c r="A9" s="460"/>
      <c r="B9" s="461"/>
      <c r="C9" s="527"/>
      <c r="D9" s="473"/>
      <c r="E9" s="462"/>
      <c r="F9" s="463"/>
      <c r="G9" s="410"/>
      <c r="H9" s="48"/>
    </row>
    <row r="10" spans="1:8" s="402" customFormat="1" ht="20.25" customHeight="1">
      <c r="A10" s="464" t="s">
        <v>163</v>
      </c>
      <c r="B10" s="465" t="s">
        <v>164</v>
      </c>
      <c r="C10" s="478">
        <f>VLOOKUP(B10,'Orçamento Detalhado'!D:J,7,FALSE)</f>
        <v>0</v>
      </c>
      <c r="D10" s="496">
        <f>IF($C$53=0,0,C10/$C$53)</f>
        <v>0</v>
      </c>
      <c r="E10" s="529">
        <f>IFERROR(IF(C10=0,0,$C10/$B$5),"")</f>
        <v>0</v>
      </c>
      <c r="F10" s="466">
        <f>IFERROR(IF(C10=0,0,$C10/$D$5),"")</f>
        <v>0</v>
      </c>
      <c r="G10" s="410"/>
      <c r="H10" s="48" t="str">
        <f>IF(C10='Orçamento Detalhado'!J14,"OK","FALSO")</f>
        <v>OK</v>
      </c>
    </row>
    <row r="11" spans="1:8" s="402" customFormat="1" ht="8.1" customHeight="1">
      <c r="A11" s="467"/>
      <c r="B11" s="468"/>
      <c r="C11" s="505"/>
      <c r="D11" s="523"/>
      <c r="E11" s="530"/>
      <c r="F11" s="469"/>
      <c r="G11" s="410"/>
      <c r="H11" s="48"/>
    </row>
    <row r="12" spans="1:8" s="402" customFormat="1" ht="8.1" customHeight="1">
      <c r="A12" s="470"/>
      <c r="B12" s="471"/>
      <c r="C12" s="472"/>
      <c r="D12" s="473"/>
      <c r="E12" s="474"/>
      <c r="F12" s="475"/>
      <c r="G12" s="410"/>
      <c r="H12" s="48"/>
    </row>
    <row r="13" spans="1:8" s="402" customFormat="1" ht="20.25" customHeight="1">
      <c r="A13" s="476" t="s">
        <v>165</v>
      </c>
      <c r="B13" s="477" t="s">
        <v>166</v>
      </c>
      <c r="C13" s="478">
        <f>VLOOKUP(B13,'Orçamento Detalhado'!D:J,7,FALSE)</f>
        <v>0</v>
      </c>
      <c r="D13" s="479">
        <f>IF($C$53=0,0,C13/$C$53)</f>
        <v>0</v>
      </c>
      <c r="E13" s="480">
        <f>IFERROR(IF(C13=0,0,$C13/$B$5),"")</f>
        <v>0</v>
      </c>
      <c r="F13" s="481">
        <f>IFERROR(IF(C13=0,0,$C13/$D$5),"")</f>
        <v>0</v>
      </c>
      <c r="G13" s="410"/>
      <c r="H13" s="48" t="str">
        <f>IF(C13='Orçamento Detalhado'!J16,"OK","FALSO")</f>
        <v>OK</v>
      </c>
    </row>
    <row r="14" spans="1:8" s="402" customFormat="1" ht="20.25" customHeight="1">
      <c r="A14" s="422" t="s">
        <v>114</v>
      </c>
      <c r="B14" s="423" t="str">
        <f>VLOOKUP($A14,'Orçamento Detalhado'!$A$17:$I$528,4,FALSE)</f>
        <v>SERVIÇOS TECNICOS</v>
      </c>
      <c r="C14" s="424">
        <f>VLOOKUP($A14,'Orçamento Detalhado'!$A$17:$J$528,10,FALSE)</f>
        <v>0</v>
      </c>
      <c r="D14" s="425">
        <f>IFERROR(IF($C$53=0,0,C14/$C$53),"")</f>
        <v>0</v>
      </c>
      <c r="E14" s="426">
        <f>IFERROR(IF(C14=0,0,$C14/$B$5),"")</f>
        <v>0</v>
      </c>
      <c r="F14" s="427">
        <f t="shared" ref="F14:F35" si="0">IFERROR(IF(C14=0,0,$C14/$D$5),"")</f>
        <v>0</v>
      </c>
      <c r="G14" s="410"/>
      <c r="H14" s="48"/>
    </row>
    <row r="15" spans="1:8" s="402" customFormat="1" ht="20.25" customHeight="1">
      <c r="A15" s="422" t="s">
        <v>115</v>
      </c>
      <c r="B15" s="423" t="str">
        <f>VLOOKUP($A15,'Orçamento Detalhado'!$A$17:$I$528,4,FALSE)</f>
        <v>CUSTOS GERAIS/MENSAIS</v>
      </c>
      <c r="C15" s="424">
        <f>VLOOKUP($A15,'Orçamento Detalhado'!$A$17:$J$528,10,FALSE)</f>
        <v>0</v>
      </c>
      <c r="D15" s="425">
        <f t="shared" ref="D15:D35" si="1">IFERROR(IF($C$53=0,0,C15/$C$53),"")</f>
        <v>0</v>
      </c>
      <c r="E15" s="426">
        <f t="shared" ref="E15:E35" si="2">IFERROR(IF(C15=0,0,$C15/$B$5),"")</f>
        <v>0</v>
      </c>
      <c r="F15" s="427">
        <f t="shared" si="0"/>
        <v>0</v>
      </c>
      <c r="G15" s="410"/>
      <c r="H15" s="48"/>
    </row>
    <row r="16" spans="1:8" s="402" customFormat="1" ht="20.25" customHeight="1">
      <c r="A16" s="476" t="s">
        <v>167</v>
      </c>
      <c r="B16" s="477" t="s">
        <v>168</v>
      </c>
      <c r="C16" s="478">
        <f>VLOOKUP(B16,'Orçamento Detalhado'!D:J,7,FALSE)</f>
        <v>0</v>
      </c>
      <c r="D16" s="479">
        <f>IF($C$53=0,0,C16/$C$53)</f>
        <v>0</v>
      </c>
      <c r="E16" s="480">
        <f>IFERROR(IF(C16=0,0,$C16/$B$5),"")</f>
        <v>0</v>
      </c>
      <c r="F16" s="481">
        <f>IFERROR(IF(C16=0,0,$C16/$D$5),"")</f>
        <v>0</v>
      </c>
      <c r="G16" s="410"/>
      <c r="H16" s="48" t="str">
        <f>IF(C16='Orçamento Detalhado'!J48,"OK","FALSO")</f>
        <v>OK</v>
      </c>
    </row>
    <row r="17" spans="1:8" s="402" customFormat="1" ht="20.25" customHeight="1">
      <c r="A17" s="422" t="s">
        <v>135</v>
      </c>
      <c r="B17" s="423" t="str">
        <f>VLOOKUP($A17,'Orçamento Detalhado'!$A$17:$I$528,4,FALSE)</f>
        <v>FUNDAÇÕES</v>
      </c>
      <c r="C17" s="424">
        <f>VLOOKUP($A17,'Orçamento Detalhado'!$A$17:$J$528,10,FALSE)</f>
        <v>0</v>
      </c>
      <c r="D17" s="425">
        <f t="shared" si="1"/>
        <v>0</v>
      </c>
      <c r="E17" s="426">
        <f t="shared" si="2"/>
        <v>0</v>
      </c>
      <c r="F17" s="427">
        <f t="shared" si="0"/>
        <v>0</v>
      </c>
      <c r="G17" s="410"/>
      <c r="H17" s="48"/>
    </row>
    <row r="18" spans="1:8" s="402" customFormat="1" ht="20.25" customHeight="1">
      <c r="A18" s="422" t="s">
        <v>136</v>
      </c>
      <c r="B18" s="423" t="str">
        <f>VLOOKUP($A18,'Orçamento Detalhado'!$A$17:$I$528,4,FALSE)</f>
        <v>ESTRUTURA</v>
      </c>
      <c r="C18" s="424">
        <f>VLOOKUP($A18,'Orçamento Detalhado'!$A$17:$J$528,10,FALSE)</f>
        <v>0</v>
      </c>
      <c r="D18" s="425">
        <f t="shared" si="1"/>
        <v>0</v>
      </c>
      <c r="E18" s="426">
        <f t="shared" si="2"/>
        <v>0</v>
      </c>
      <c r="F18" s="427">
        <f t="shared" si="0"/>
        <v>0</v>
      </c>
      <c r="G18" s="410"/>
      <c r="H18" s="48"/>
    </row>
    <row r="19" spans="1:8" s="402" customFormat="1" ht="20.25" customHeight="1">
      <c r="A19" s="422" t="s">
        <v>137</v>
      </c>
      <c r="B19" s="423" t="str">
        <f>VLOOKUP($A19,'Orçamento Detalhado'!$A$17:$I$528,4,FALSE)</f>
        <v>PAREDES E PAÍNEIS</v>
      </c>
      <c r="C19" s="424">
        <f>VLOOKUP($A19,'Orçamento Detalhado'!$A$17:$J$528,10,FALSE)</f>
        <v>0</v>
      </c>
      <c r="D19" s="425">
        <f t="shared" si="1"/>
        <v>0</v>
      </c>
      <c r="E19" s="426">
        <f t="shared" si="2"/>
        <v>0</v>
      </c>
      <c r="F19" s="427">
        <f t="shared" si="0"/>
        <v>0</v>
      </c>
      <c r="G19" s="410"/>
      <c r="H19" s="48"/>
    </row>
    <row r="20" spans="1:8" s="402" customFormat="1" ht="20.25" customHeight="1">
      <c r="A20" s="422" t="s">
        <v>138</v>
      </c>
      <c r="B20" s="423" t="str">
        <f>VLOOKUP($A20,'Orçamento Detalhado'!$A$17:$I$528,4,FALSE)</f>
        <v>ESQUADRIAS DE ALUMINIO</v>
      </c>
      <c r="C20" s="424">
        <f>VLOOKUP($A20,'Orçamento Detalhado'!$A$17:$J$528,10,FALSE)</f>
        <v>0</v>
      </c>
      <c r="D20" s="425">
        <f t="shared" si="1"/>
        <v>0</v>
      </c>
      <c r="E20" s="426">
        <f t="shared" si="2"/>
        <v>0</v>
      </c>
      <c r="F20" s="427">
        <f t="shared" si="0"/>
        <v>0</v>
      </c>
      <c r="G20" s="410"/>
      <c r="H20" s="48"/>
    </row>
    <row r="21" spans="1:8" s="402" customFormat="1" ht="20.25" customHeight="1">
      <c r="A21" s="422" t="s">
        <v>139</v>
      </c>
      <c r="B21" s="423" t="str">
        <f>VLOOKUP($A21,'Orçamento Detalhado'!$A$17:$I$528,4,FALSE)</f>
        <v>ESQUADRIAS DE FERRO</v>
      </c>
      <c r="C21" s="424">
        <f>VLOOKUP($A21,'Orçamento Detalhado'!$A$17:$J$528,10,FALSE)</f>
        <v>0</v>
      </c>
      <c r="D21" s="425">
        <f t="shared" si="1"/>
        <v>0</v>
      </c>
      <c r="E21" s="426">
        <f t="shared" si="2"/>
        <v>0</v>
      </c>
      <c r="F21" s="427">
        <f t="shared" si="0"/>
        <v>0</v>
      </c>
      <c r="G21" s="410"/>
      <c r="H21" s="48"/>
    </row>
    <row r="22" spans="1:8" s="402" customFormat="1" ht="20.25" customHeight="1">
      <c r="A22" s="422" t="s">
        <v>140</v>
      </c>
      <c r="B22" s="423" t="str">
        <f>VLOOKUP($A22,'Orçamento Detalhado'!$A$17:$I$528,4,FALSE)</f>
        <v>ESQUADRIAS DE MADEIRA</v>
      </c>
      <c r="C22" s="424">
        <f>VLOOKUP($A22,'Orçamento Detalhado'!$A$17:$J$528,10,FALSE)</f>
        <v>0</v>
      </c>
      <c r="D22" s="425">
        <f t="shared" si="1"/>
        <v>0</v>
      </c>
      <c r="E22" s="426">
        <f t="shared" si="2"/>
        <v>0</v>
      </c>
      <c r="F22" s="427">
        <f t="shared" si="0"/>
        <v>0</v>
      </c>
      <c r="G22" s="410"/>
      <c r="H22" s="48"/>
    </row>
    <row r="23" spans="1:8" s="402" customFormat="1" ht="20.25" customHeight="1">
      <c r="A23" s="422" t="s">
        <v>141</v>
      </c>
      <c r="B23" s="423" t="str">
        <f>VLOOKUP($A23,'Orçamento Detalhado'!$A$17:$I$528,4,FALSE)</f>
        <v>VIDROS E PVCs</v>
      </c>
      <c r="C23" s="424">
        <f>VLOOKUP($A23,'Orçamento Detalhado'!$A$17:$J$528,10,FALSE)</f>
        <v>0</v>
      </c>
      <c r="D23" s="425">
        <f t="shared" si="1"/>
        <v>0</v>
      </c>
      <c r="E23" s="426">
        <f t="shared" si="2"/>
        <v>0</v>
      </c>
      <c r="F23" s="427">
        <f t="shared" si="0"/>
        <v>0</v>
      </c>
      <c r="G23" s="410"/>
      <c r="H23" s="48"/>
    </row>
    <row r="24" spans="1:8" s="402" customFormat="1" ht="20.25" customHeight="1">
      <c r="A24" s="422" t="s">
        <v>142</v>
      </c>
      <c r="B24" s="423" t="str">
        <f>VLOOKUP($A24,'Orçamento Detalhado'!$A$17:$I$528,4,FALSE)</f>
        <v>COBERTURAS</v>
      </c>
      <c r="C24" s="424">
        <f>VLOOKUP($A24,'Orçamento Detalhado'!$A$17:$J$528,10,FALSE)</f>
        <v>0</v>
      </c>
      <c r="D24" s="425">
        <f t="shared" si="1"/>
        <v>0</v>
      </c>
      <c r="E24" s="426">
        <f t="shared" si="2"/>
        <v>0</v>
      </c>
      <c r="F24" s="427">
        <f t="shared" si="0"/>
        <v>0</v>
      </c>
      <c r="G24" s="410"/>
      <c r="H24" s="48"/>
    </row>
    <row r="25" spans="1:8" s="402" customFormat="1" ht="20.25" customHeight="1">
      <c r="A25" s="422" t="s">
        <v>143</v>
      </c>
      <c r="B25" s="423" t="str">
        <f>VLOOKUP($A25,'Orçamento Detalhado'!$A$17:$I$528,4,FALSE)</f>
        <v>IMPERMEABILIZAÇÕES E TRATAMENTOS</v>
      </c>
      <c r="C25" s="424">
        <f>VLOOKUP($A25,'Orçamento Detalhado'!$A$17:$J$528,10,FALSE)</f>
        <v>0</v>
      </c>
      <c r="D25" s="425">
        <f t="shared" si="1"/>
        <v>0</v>
      </c>
      <c r="E25" s="426">
        <f t="shared" si="2"/>
        <v>0</v>
      </c>
      <c r="F25" s="427">
        <f t="shared" si="0"/>
        <v>0</v>
      </c>
      <c r="G25" s="410"/>
      <c r="H25" s="48"/>
    </row>
    <row r="26" spans="1:8" s="402" customFormat="1" ht="20.25" customHeight="1">
      <c r="A26" s="422" t="s">
        <v>144</v>
      </c>
      <c r="B26" s="423" t="str">
        <f>VLOOKUP($A26,'Orçamento Detalhado'!$A$17:$I$528,4,FALSE)</f>
        <v>REVESTIMENTOS INTERNOS</v>
      </c>
      <c r="C26" s="424">
        <f>VLOOKUP($A26,'Orçamento Detalhado'!$A$17:$J$528,10,FALSE)</f>
        <v>0</v>
      </c>
      <c r="D26" s="425">
        <f t="shared" si="1"/>
        <v>0</v>
      </c>
      <c r="E26" s="426">
        <f t="shared" si="2"/>
        <v>0</v>
      </c>
      <c r="F26" s="427">
        <f t="shared" si="0"/>
        <v>0</v>
      </c>
      <c r="G26" s="410"/>
      <c r="H26" s="48"/>
    </row>
    <row r="27" spans="1:8" s="402" customFormat="1" ht="20.25" customHeight="1">
      <c r="A27" s="422" t="s">
        <v>169</v>
      </c>
      <c r="B27" s="423" t="str">
        <f>VLOOKUP($A27,'Orçamento Detalhado'!$A$17:$I$528,4,FALSE)</f>
        <v>REVESTIMENTO EXTERNO</v>
      </c>
      <c r="C27" s="424">
        <f>VLOOKUP($A27,'Orçamento Detalhado'!$A$17:$J$528,10,FALSE)</f>
        <v>0</v>
      </c>
      <c r="D27" s="425">
        <f t="shared" si="1"/>
        <v>0</v>
      </c>
      <c r="E27" s="426">
        <f t="shared" si="2"/>
        <v>0</v>
      </c>
      <c r="F27" s="427">
        <f t="shared" si="0"/>
        <v>0</v>
      </c>
      <c r="G27" s="410"/>
      <c r="H27" s="48"/>
    </row>
    <row r="28" spans="1:8" s="402" customFormat="1" ht="20.25" customHeight="1">
      <c r="A28" s="422" t="s">
        <v>170</v>
      </c>
      <c r="B28" s="423" t="str">
        <f>VLOOKUP($A28,'Orçamento Detalhado'!$A$17:$I$528,4,FALSE)</f>
        <v>FORROS</v>
      </c>
      <c r="C28" s="424">
        <f>VLOOKUP($A28,'Orçamento Detalhado'!$A$17:$J$528,10,FALSE)</f>
        <v>0</v>
      </c>
      <c r="D28" s="425">
        <f t="shared" si="1"/>
        <v>0</v>
      </c>
      <c r="E28" s="426">
        <f t="shared" si="2"/>
        <v>0</v>
      </c>
      <c r="F28" s="427">
        <f t="shared" si="0"/>
        <v>0</v>
      </c>
      <c r="G28" s="410"/>
      <c r="H28" s="48"/>
    </row>
    <row r="29" spans="1:8" s="402" customFormat="1" ht="20.25" customHeight="1">
      <c r="A29" s="422" t="s">
        <v>171</v>
      </c>
      <c r="B29" s="423" t="str">
        <f>VLOOKUP($A29,'Orçamento Detalhado'!$A$17:$I$528,4,FALSE)</f>
        <v>PINTURA</v>
      </c>
      <c r="C29" s="424">
        <f>VLOOKUP($A29,'Orçamento Detalhado'!$A$17:$J$528,10,FALSE)</f>
        <v>0</v>
      </c>
      <c r="D29" s="425">
        <f t="shared" si="1"/>
        <v>0</v>
      </c>
      <c r="E29" s="426">
        <f t="shared" si="2"/>
        <v>0</v>
      </c>
      <c r="F29" s="427">
        <f t="shared" si="0"/>
        <v>0</v>
      </c>
      <c r="G29" s="410"/>
      <c r="H29" s="48"/>
    </row>
    <row r="30" spans="1:8" s="402" customFormat="1" ht="20.25" customHeight="1">
      <c r="A30" s="422" t="s">
        <v>172</v>
      </c>
      <c r="B30" s="423" t="str">
        <f>VLOOKUP($A30,'Orçamento Detalhado'!$A$17:$I$528,4,FALSE)</f>
        <v>PISO INTERNO</v>
      </c>
      <c r="C30" s="424">
        <f>VLOOKUP($A30,'Orçamento Detalhado'!$A$17:$J$528,10,FALSE)</f>
        <v>0</v>
      </c>
      <c r="D30" s="425">
        <f t="shared" si="1"/>
        <v>0</v>
      </c>
      <c r="E30" s="426">
        <f t="shared" si="2"/>
        <v>0</v>
      </c>
      <c r="F30" s="427">
        <f t="shared" si="0"/>
        <v>0</v>
      </c>
      <c r="G30" s="410"/>
      <c r="H30" s="48"/>
    </row>
    <row r="31" spans="1:8" s="402" customFormat="1" ht="20.25" customHeight="1">
      <c r="A31" s="422" t="s">
        <v>173</v>
      </c>
      <c r="B31" s="423" t="str">
        <f>VLOOKUP($A31,'Orçamento Detalhado'!$A$17:$I$528,4,FALSE)</f>
        <v>INSTALAÇÕES ELETRICAS, FONE E INTERFONE</v>
      </c>
      <c r="C31" s="424">
        <f>VLOOKUP($A31,'Orçamento Detalhado'!$A$17:$J$528,10,FALSE)</f>
        <v>0</v>
      </c>
      <c r="D31" s="425">
        <f t="shared" si="1"/>
        <v>0</v>
      </c>
      <c r="E31" s="426">
        <f t="shared" si="2"/>
        <v>0</v>
      </c>
      <c r="F31" s="427">
        <f t="shared" si="0"/>
        <v>0</v>
      </c>
      <c r="G31" s="410"/>
      <c r="H31" s="48"/>
    </row>
    <row r="32" spans="1:8" s="402" customFormat="1" ht="20.25" customHeight="1">
      <c r="A32" s="422" t="s">
        <v>174</v>
      </c>
      <c r="B32" s="423" t="str">
        <f>VLOOKUP($A32,'Orçamento Detalhado'!$A$17:$I$528,4,FALSE)</f>
        <v xml:space="preserve">INSTALAÇÕES HIDRAULICAS </v>
      </c>
      <c r="C32" s="424">
        <f>VLOOKUP($A32,'Orçamento Detalhado'!$A$17:$J$528,10,FALSE)</f>
        <v>0</v>
      </c>
      <c r="D32" s="425">
        <f t="shared" si="1"/>
        <v>0</v>
      </c>
      <c r="E32" s="426">
        <f t="shared" si="2"/>
        <v>0</v>
      </c>
      <c r="F32" s="427">
        <f t="shared" si="0"/>
        <v>0</v>
      </c>
      <c r="G32" s="410"/>
      <c r="H32" s="48"/>
    </row>
    <row r="33" spans="1:8" s="402" customFormat="1" ht="20.25" customHeight="1">
      <c r="A33" s="422" t="s">
        <v>175</v>
      </c>
      <c r="B33" s="423" t="str">
        <f>VLOOKUP($A33,'Orçamento Detalhado'!$A$17:$I$528,4,FALSE)</f>
        <v>INSTALAÇÕES MECANICAS</v>
      </c>
      <c r="C33" s="424">
        <f>VLOOKUP($A33,'Orçamento Detalhado'!$A$17:$J$528,10,FALSE)</f>
        <v>0</v>
      </c>
      <c r="D33" s="425">
        <f t="shared" si="1"/>
        <v>0</v>
      </c>
      <c r="E33" s="426">
        <f t="shared" si="2"/>
        <v>0</v>
      </c>
      <c r="F33" s="427">
        <f t="shared" si="0"/>
        <v>0</v>
      </c>
      <c r="G33" s="410"/>
      <c r="H33" s="48"/>
    </row>
    <row r="34" spans="1:8" s="402" customFormat="1" ht="20.25" customHeight="1">
      <c r="A34" s="422" t="s">
        <v>176</v>
      </c>
      <c r="B34" s="423" t="str">
        <f>VLOOKUP($A34,'Orçamento Detalhado'!$A$17:$I$528,4,FALSE)</f>
        <v>LOUÇAS E METAIS</v>
      </c>
      <c r="C34" s="424">
        <f>VLOOKUP($A34,'Orçamento Detalhado'!$A$17:$J$528,10,FALSE)</f>
        <v>0</v>
      </c>
      <c r="D34" s="425">
        <f t="shared" si="1"/>
        <v>0</v>
      </c>
      <c r="E34" s="426">
        <f t="shared" si="2"/>
        <v>0</v>
      </c>
      <c r="F34" s="427">
        <f t="shared" si="0"/>
        <v>0</v>
      </c>
      <c r="G34" s="410"/>
      <c r="H34" s="48"/>
    </row>
    <row r="35" spans="1:8" s="402" customFormat="1" ht="20.25" customHeight="1">
      <c r="A35" s="422" t="s">
        <v>177</v>
      </c>
      <c r="B35" s="423" t="str">
        <f>VLOOKUP($A35,'Orçamento Detalhado'!$A$17:$I$528,4,FALSE)</f>
        <v>COMPLEMENTAÇÃO</v>
      </c>
      <c r="C35" s="424">
        <f>VLOOKUP($A35,'Orçamento Detalhado'!$A$17:$J$528,10,FALSE)</f>
        <v>0</v>
      </c>
      <c r="D35" s="425">
        <f t="shared" si="1"/>
        <v>0</v>
      </c>
      <c r="E35" s="426">
        <f t="shared" si="2"/>
        <v>0</v>
      </c>
      <c r="F35" s="427">
        <f t="shared" si="0"/>
        <v>0</v>
      </c>
      <c r="G35" s="410"/>
      <c r="H35" s="48"/>
    </row>
    <row r="36" spans="1:8" s="402" customFormat="1" ht="8.1" customHeight="1">
      <c r="A36" s="482"/>
      <c r="B36" s="483"/>
      <c r="C36" s="484"/>
      <c r="D36" s="485"/>
      <c r="E36" s="486"/>
      <c r="F36" s="487"/>
      <c r="G36" s="410"/>
      <c r="H36" s="48"/>
    </row>
    <row r="37" spans="1:8" s="402" customFormat="1" ht="8.1" customHeight="1">
      <c r="A37" s="488"/>
      <c r="B37" s="489"/>
      <c r="C37" s="505"/>
      <c r="D37" s="523"/>
      <c r="E37" s="530"/>
      <c r="F37" s="469"/>
      <c r="G37" s="410"/>
      <c r="H37" s="48"/>
    </row>
    <row r="38" spans="1:8" s="402" customFormat="1" ht="20.25" customHeight="1">
      <c r="A38" s="490">
        <v>3</v>
      </c>
      <c r="B38" s="465" t="s">
        <v>178</v>
      </c>
      <c r="C38" s="478">
        <f>VLOOKUP(B38,'Orçamento Detalhado'!D:J,7,FALSE)</f>
        <v>0</v>
      </c>
      <c r="D38" s="496">
        <f>IFERROR(IF($C$53=0,0,C38/$C$53),"")</f>
        <v>0</v>
      </c>
      <c r="E38" s="529">
        <f>IFERROR(IF(C38=0,0,$C38/$B$5),"")</f>
        <v>0</v>
      </c>
      <c r="F38" s="466">
        <f t="shared" ref="F38" si="3">IFERROR(IF(C38=0,0,$C38/$D$5),"")</f>
        <v>0</v>
      </c>
      <c r="G38" s="410"/>
      <c r="H38" s="48" t="str">
        <f>IF(C38='Orçamento Detalhado'!J361,"OK","FALSO")</f>
        <v>OK</v>
      </c>
    </row>
    <row r="39" spans="1:8" s="402" customFormat="1" ht="8.1" customHeight="1">
      <c r="A39" s="491"/>
      <c r="B39" s="492"/>
      <c r="C39" s="505"/>
      <c r="D39" s="523"/>
      <c r="E39" s="530"/>
      <c r="F39" s="469"/>
      <c r="G39" s="410"/>
      <c r="H39" s="48"/>
    </row>
    <row r="40" spans="1:8" s="402" customFormat="1" ht="8.1" customHeight="1">
      <c r="A40" s="493"/>
      <c r="B40" s="494"/>
      <c r="C40" s="473"/>
      <c r="D40" s="557"/>
      <c r="E40" s="474"/>
      <c r="F40" s="475"/>
      <c r="G40" s="410"/>
      <c r="H40" s="48"/>
    </row>
    <row r="41" spans="1:8" s="402" customFormat="1" ht="20.25" customHeight="1">
      <c r="A41" s="490">
        <v>4</v>
      </c>
      <c r="B41" s="495" t="s">
        <v>179</v>
      </c>
      <c r="C41" s="556">
        <f>VLOOKUP(B41,'Orçamento Detalhado'!D:J,7,FALSE)</f>
        <v>0</v>
      </c>
      <c r="D41" s="558">
        <f>IFERROR(IF($C$53=0,0,C41/$C$53),"")</f>
        <v>0</v>
      </c>
      <c r="E41" s="497">
        <f>IFERROR(IF(C41=0,0,$C41/$B$5),"")</f>
        <v>0</v>
      </c>
      <c r="F41" s="498">
        <f t="shared" ref="F41" si="4">IFERROR(IF(C41=0,0,$C41/$D$5),"")</f>
        <v>0</v>
      </c>
      <c r="G41" s="410"/>
      <c r="H41" s="48" t="str">
        <f>IF(C41='Orçamento Detalhado'!J480,"OK","FALSO")</f>
        <v>OK</v>
      </c>
    </row>
    <row r="42" spans="1:8" s="402" customFormat="1" ht="8.1" customHeight="1">
      <c r="A42" s="491"/>
      <c r="B42" s="499"/>
      <c r="C42" s="485"/>
      <c r="D42" s="559"/>
      <c r="E42" s="486"/>
      <c r="F42" s="487"/>
      <c r="G42" s="410"/>
      <c r="H42" s="48"/>
    </row>
    <row r="43" spans="1:8" s="402" customFormat="1" ht="8.1" customHeight="1">
      <c r="A43" s="500"/>
      <c r="B43" s="461"/>
      <c r="C43" s="505"/>
      <c r="D43" s="524"/>
      <c r="E43" s="531"/>
      <c r="F43" s="501"/>
      <c r="G43" s="410"/>
      <c r="H43" s="48"/>
    </row>
    <row r="44" spans="1:8" s="402" customFormat="1" ht="20.25" customHeight="1">
      <c r="A44" s="464" t="s">
        <v>180</v>
      </c>
      <c r="B44" s="465" t="s">
        <v>181</v>
      </c>
      <c r="C44" s="478">
        <f>VLOOKUP(B44,'Orçamento Detalhado'!D:J,7,FALSE)</f>
        <v>0</v>
      </c>
      <c r="D44" s="496">
        <f>IFERROR(IF($C$53=0,0,C44/$C$53),"")</f>
        <v>0</v>
      </c>
      <c r="E44" s="529">
        <f>IFERROR(IF(C44=0,0,$C44/$B$5),"")</f>
        <v>0</v>
      </c>
      <c r="F44" s="466">
        <f t="shared" ref="F44" si="5">IFERROR(IF(C44=0,0,$C44/$D$5),"")</f>
        <v>0</v>
      </c>
      <c r="G44" s="410"/>
      <c r="H44" s="48" t="str">
        <f>IF(C44='Orçamento Detalhado'!J493,"OK","FALSO")</f>
        <v>OK</v>
      </c>
    </row>
    <row r="45" spans="1:8" s="402" customFormat="1" ht="8.1" customHeight="1">
      <c r="A45" s="502"/>
      <c r="B45" s="492"/>
      <c r="C45" s="528"/>
      <c r="D45" s="525"/>
      <c r="E45" s="532"/>
      <c r="F45" s="503"/>
      <c r="G45" s="410"/>
      <c r="H45" s="48"/>
    </row>
    <row r="46" spans="1:8" s="402" customFormat="1" ht="8.1" customHeight="1">
      <c r="A46" s="500"/>
      <c r="B46" s="461"/>
      <c r="C46" s="527"/>
      <c r="D46" s="526"/>
      <c r="E46" s="533"/>
      <c r="F46" s="504"/>
      <c r="G46" s="410"/>
      <c r="H46" s="48"/>
    </row>
    <row r="47" spans="1:8" s="402" customFormat="1" ht="20.25" customHeight="1">
      <c r="A47" s="464" t="s">
        <v>182</v>
      </c>
      <c r="B47" s="465" t="s">
        <v>183</v>
      </c>
      <c r="C47" s="478">
        <f>VLOOKUP(B47,'Orçamento Detalhado'!D:J,7,FALSE)</f>
        <v>0</v>
      </c>
      <c r="D47" s="496">
        <f>IFERROR(IF($C$53=0,0,C47/$C$53),"")</f>
        <v>0</v>
      </c>
      <c r="E47" s="529">
        <f>IFERROR(IF(C47=0,0,$C47/$B$5),"")</f>
        <v>0</v>
      </c>
      <c r="F47" s="466">
        <f t="shared" ref="F47" si="6">IFERROR(IF(C47=0,0,$C47/$D$5),"")</f>
        <v>0</v>
      </c>
      <c r="G47" s="410"/>
      <c r="H47" s="48" t="str">
        <f>IF(C47='Orçamento Detalhado'!J506,"OK","FALSO")</f>
        <v>OK</v>
      </c>
    </row>
    <row r="48" spans="1:8" s="402" customFormat="1" ht="8.1" customHeight="1">
      <c r="A48" s="550"/>
      <c r="B48" s="468"/>
      <c r="C48" s="505"/>
      <c r="D48" s="523"/>
      <c r="E48" s="530"/>
      <c r="F48" s="469"/>
      <c r="G48" s="410"/>
      <c r="H48" s="48"/>
    </row>
    <row r="49" spans="1:8" s="402" customFormat="1" ht="8.1" customHeight="1">
      <c r="A49" s="539"/>
      <c r="B49" s="540"/>
      <c r="C49" s="472"/>
      <c r="D49" s="541"/>
      <c r="E49" s="542"/>
      <c r="F49" s="543"/>
      <c r="G49" s="410"/>
      <c r="H49" s="48"/>
    </row>
    <row r="50" spans="1:8" s="402" customFormat="1" ht="20.25" customHeight="1">
      <c r="A50" s="544" t="s">
        <v>184</v>
      </c>
      <c r="B50" s="465" t="s">
        <v>185</v>
      </c>
      <c r="C50" s="478">
        <f>VLOOKUP(B50,'Orçamento Detalhado'!D:J,7,FALSE)</f>
        <v>0</v>
      </c>
      <c r="D50" s="496">
        <f>IFERROR(IF($C$53=0,0,C50/$C$53),"")</f>
        <v>0</v>
      </c>
      <c r="E50" s="529">
        <f>IFERROR(IF(C50=0,0,$C50/$B$5),"")</f>
        <v>0</v>
      </c>
      <c r="F50" s="545">
        <f>IFERROR(IF(C50=0,0,$C50/$D$5),"")</f>
        <v>0</v>
      </c>
      <c r="G50" s="410"/>
      <c r="H50" s="48" t="str">
        <f>IF(C50='Orçamento Detalhado'!J513,"OK","FALSO")</f>
        <v>OK</v>
      </c>
    </row>
    <row r="51" spans="1:8" s="402" customFormat="1" ht="8.1" customHeight="1">
      <c r="A51" s="546"/>
      <c r="B51" s="547"/>
      <c r="C51" s="484"/>
      <c r="D51" s="485"/>
      <c r="E51" s="548"/>
      <c r="F51" s="549"/>
      <c r="G51" s="410"/>
      <c r="H51" s="48"/>
    </row>
    <row r="52" spans="1:8" s="402" customFormat="1" ht="8.1" customHeight="1">
      <c r="A52" s="551"/>
      <c r="B52" s="552"/>
      <c r="C52" s="553"/>
      <c r="D52" s="534"/>
      <c r="E52" s="534"/>
      <c r="F52" s="534"/>
      <c r="G52" s="410"/>
      <c r="H52" s="48"/>
    </row>
    <row r="53" spans="1:8" s="402" customFormat="1" ht="24.75" customHeight="1">
      <c r="A53" s="645" t="s">
        <v>186</v>
      </c>
      <c r="B53" s="646"/>
      <c r="C53" s="535">
        <f>SUM(C13,C16,C38,C41,C44,C47,C50,C10)</f>
        <v>0</v>
      </c>
      <c r="D53" s="536">
        <f>IF($C$53=0,0,C53/$C$53)</f>
        <v>0</v>
      </c>
      <c r="E53" s="537">
        <f>IFERROR(IF(C53=0,0,$C53/$B$5),"")</f>
        <v>0</v>
      </c>
      <c r="F53" s="538">
        <f>IFERROR(IF(C53=0,0,$C53/$D$5),"")</f>
        <v>0</v>
      </c>
      <c r="G53" s="505"/>
      <c r="H53" s="48"/>
    </row>
    <row r="54" spans="1:8" s="402" customFormat="1" ht="15">
      <c r="A54" s="410"/>
      <c r="B54" s="506"/>
      <c r="C54" s="507"/>
      <c r="D54" s="505"/>
      <c r="E54" s="410"/>
      <c r="F54" s="410"/>
      <c r="G54" s="410"/>
      <c r="H54" s="48"/>
    </row>
    <row r="55" spans="1:8" s="400" customFormat="1" ht="12.75">
      <c r="A55" s="46"/>
      <c r="B55" s="508"/>
      <c r="C55" s="401"/>
      <c r="D55" s="509"/>
      <c r="E55" s="46"/>
      <c r="F55" s="46"/>
      <c r="G55" s="46"/>
      <c r="H55" s="48"/>
    </row>
    <row r="56" spans="1:8" s="400" customFormat="1">
      <c r="A56" s="46"/>
      <c r="B56" s="508"/>
      <c r="C56" s="586"/>
      <c r="D56" s="586"/>
      <c r="E56" s="586"/>
      <c r="F56" s="586"/>
      <c r="G56" s="46"/>
      <c r="H56" s="48"/>
    </row>
    <row r="57" spans="1:8" s="400" customFormat="1">
      <c r="A57" s="46"/>
      <c r="B57" s="508"/>
      <c r="C57" s="586"/>
      <c r="D57" s="586"/>
      <c r="E57" s="586"/>
      <c r="F57" s="586"/>
      <c r="G57" s="46"/>
      <c r="H57" s="48"/>
    </row>
    <row r="58" spans="1:8" s="400" customFormat="1">
      <c r="A58" s="46"/>
      <c r="B58" s="508"/>
      <c r="C58" s="586"/>
      <c r="D58" s="586"/>
      <c r="E58" s="586"/>
      <c r="F58" s="586"/>
      <c r="G58" s="46"/>
      <c r="H58" s="48"/>
    </row>
    <row r="59" spans="1:8" s="400" customFormat="1">
      <c r="A59" s="46"/>
      <c r="B59" s="508"/>
      <c r="C59" s="587"/>
      <c r="D59" s="587"/>
      <c r="E59" s="587"/>
      <c r="F59" s="587"/>
      <c r="G59" s="46"/>
      <c r="H59" s="48"/>
    </row>
    <row r="60" spans="1:8" ht="15" customHeight="1">
      <c r="C60" s="428" t="s">
        <v>187</v>
      </c>
      <c r="D60" s="46"/>
      <c r="E60" s="46"/>
      <c r="F60" s="46"/>
      <c r="H60" s="580"/>
    </row>
    <row r="61" spans="1:8" ht="4.5" customHeight="1">
      <c r="C61" s="428"/>
      <c r="D61" s="46"/>
      <c r="E61" s="46"/>
      <c r="F61" s="46"/>
      <c r="H61" s="580"/>
    </row>
    <row r="62" spans="1:8" ht="15">
      <c r="C62" s="103" t="s">
        <v>100</v>
      </c>
      <c r="D62" s="584"/>
      <c r="E62" s="584"/>
      <c r="F62" s="584"/>
      <c r="H62" s="580"/>
    </row>
    <row r="63" spans="1:8" ht="15">
      <c r="C63" s="103" t="s">
        <v>188</v>
      </c>
      <c r="D63" s="584"/>
      <c r="E63" s="584"/>
      <c r="F63" s="584"/>
      <c r="H63" s="580"/>
    </row>
    <row r="64" spans="1:8" ht="15">
      <c r="C64" s="103" t="s">
        <v>101</v>
      </c>
      <c r="D64" s="584"/>
      <c r="E64" s="584"/>
      <c r="F64" s="584"/>
      <c r="H64" s="580"/>
    </row>
    <row r="65" spans="3:6" ht="5.0999999999999996" customHeight="1">
      <c r="C65" s="46"/>
      <c r="D65" s="410"/>
      <c r="E65" s="410"/>
      <c r="F65" s="410"/>
    </row>
    <row r="66" spans="3:6" ht="15">
      <c r="C66" s="103" t="s">
        <v>102</v>
      </c>
      <c r="D66" s="584"/>
      <c r="E66" s="584"/>
      <c r="F66" s="584"/>
    </row>
    <row r="67" spans="3:6" ht="15">
      <c r="C67" s="103" t="s">
        <v>104</v>
      </c>
      <c r="D67" s="585"/>
      <c r="E67" s="585"/>
      <c r="F67" s="585"/>
    </row>
  </sheetData>
  <sheetProtection algorithmName="SHA-512" hashValue="WFuMCJT1VK6BKT7uV10pW357amdTTGE7UwdvUnKkcDVvKKTSOnXLH/nihQhrGAfXsojtkw9hhvCZeA5cigjNow==" saltValue="EsOulID2gm7lbXqlbR4BDA==" spinCount="100000" sheet="1" formatColumns="0" formatRows="0" sort="0" autoFilter="0"/>
  <protectedRanges>
    <protectedRange sqref="D62:F67" name="Range1"/>
  </protectedRanges>
  <mergeCells count="12">
    <mergeCell ref="C56:F59"/>
    <mergeCell ref="D62:F62"/>
    <mergeCell ref="D64:F64"/>
    <mergeCell ref="D66:F66"/>
    <mergeCell ref="D67:F67"/>
    <mergeCell ref="D63:F63"/>
    <mergeCell ref="B1:F1"/>
    <mergeCell ref="A53:B53"/>
    <mergeCell ref="C8:D8"/>
    <mergeCell ref="A7:F7"/>
    <mergeCell ref="B2:F2"/>
    <mergeCell ref="B3:F3"/>
  </mergeCells>
  <printOptions horizontalCentered="1"/>
  <pageMargins left="0.51181102362204722" right="0.51181102362204722" top="0.78740157480314965" bottom="0.59055118110236227" header="0.31496062992125984" footer="0.31496062992125984"/>
  <pageSetup paperSize="9" scale="7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U562"/>
  <sheetViews>
    <sheetView showGridLines="0" topLeftCell="E3" zoomScale="85" zoomScaleNormal="85" workbookViewId="0">
      <selection activeCell="H4" sqref="H4"/>
    </sheetView>
  </sheetViews>
  <sheetFormatPr defaultColWidth="13.33203125" defaultRowHeight="18" customHeight="1" outlineLevelRow="2" outlineLevelCol="1"/>
  <cols>
    <col min="1" max="1" width="16.5" style="10" customWidth="1"/>
    <col min="2" max="2" width="20.83203125" style="1" customWidth="1"/>
    <col min="3" max="3" width="21.6640625" style="10" customWidth="1"/>
    <col min="4" max="4" width="111.6640625" style="9" customWidth="1"/>
    <col min="5" max="5" width="22.5" style="10" customWidth="1"/>
    <col min="6" max="6" width="21.6640625" style="10" customWidth="1"/>
    <col min="7" max="7" width="25" style="1" customWidth="1"/>
    <col min="8" max="8" width="30.83203125" style="1" customWidth="1"/>
    <col min="9" max="9" width="26.83203125" style="13" customWidth="1"/>
    <col min="10" max="10" width="33" style="37" bestFit="1" customWidth="1"/>
    <col min="11" max="11" width="1.1640625" style="42" customWidth="1"/>
    <col min="12" max="12" width="45.83203125" style="37" customWidth="1" outlineLevel="1"/>
    <col min="13" max="13" width="1.83203125" style="2" customWidth="1"/>
    <col min="14" max="17" width="18.83203125" style="318" customWidth="1"/>
    <col min="18" max="19" width="9.33203125" style="11"/>
    <col min="20" max="20" width="13.33203125" style="11" customWidth="1"/>
    <col min="21" max="21" width="19.1640625" style="11" bestFit="1" customWidth="1"/>
    <col min="22" max="22" width="9.33203125" style="11"/>
    <col min="23" max="23" width="20.33203125" style="11" bestFit="1" customWidth="1"/>
    <col min="24" max="16384" width="13.33203125" style="11"/>
  </cols>
  <sheetData>
    <row r="1" spans="1:17" s="5" customFormat="1" ht="9.75" customHeight="1">
      <c r="B1" s="168"/>
      <c r="C1" s="315"/>
      <c r="E1" s="315"/>
      <c r="F1" s="315"/>
      <c r="G1" s="315"/>
      <c r="H1" s="135"/>
      <c r="J1" s="35"/>
      <c r="L1" s="229"/>
      <c r="M1" s="2"/>
      <c r="N1" s="316"/>
      <c r="O1" s="316"/>
      <c r="P1" s="316"/>
      <c r="Q1" s="316"/>
    </row>
    <row r="2" spans="1:17" s="5" customFormat="1" ht="27" customHeight="1" thickBot="1">
      <c r="C2" s="326" t="s">
        <v>189</v>
      </c>
      <c r="E2" s="26"/>
      <c r="F2" s="185"/>
      <c r="G2" s="26" t="s">
        <v>190</v>
      </c>
      <c r="H2" s="274">
        <f>J15</f>
        <v>0</v>
      </c>
      <c r="M2" s="3"/>
      <c r="N2" s="316"/>
      <c r="O2" s="316"/>
      <c r="P2" s="316"/>
      <c r="Q2" s="316"/>
    </row>
    <row r="3" spans="1:17" s="5" customFormat="1" ht="21" customHeight="1" thickBot="1">
      <c r="C3" s="76"/>
      <c r="E3" s="26"/>
      <c r="F3" s="76"/>
      <c r="G3" s="26" t="s">
        <v>191</v>
      </c>
      <c r="H3" s="274">
        <f>J535</f>
        <v>0</v>
      </c>
      <c r="L3" s="35"/>
      <c r="M3" s="2"/>
      <c r="N3" s="316"/>
      <c r="O3" s="316"/>
      <c r="P3" s="316"/>
      <c r="Q3" s="316"/>
    </row>
    <row r="4" spans="1:17" s="5" customFormat="1" ht="21" customHeight="1" thickBot="1">
      <c r="A4" s="583" t="s">
        <v>192</v>
      </c>
      <c r="B4" s="583"/>
      <c r="C4" s="653" t="str">
        <f>IF('Resumo Tecnico'!B6="","",'Resumo Tecnico'!B6)</f>
        <v/>
      </c>
      <c r="D4" s="653"/>
      <c r="G4" s="26" t="s">
        <v>193</v>
      </c>
      <c r="H4" s="327"/>
      <c r="I4" s="329">
        <f>IFERROR(H3/H4,0)</f>
        <v>0</v>
      </c>
      <c r="J4" s="140"/>
      <c r="L4" s="35"/>
      <c r="M4" s="2"/>
      <c r="N4" s="316"/>
      <c r="O4" s="316"/>
      <c r="P4" s="316"/>
      <c r="Q4" s="316"/>
    </row>
    <row r="5" spans="1:17" s="5" customFormat="1" ht="21" customHeight="1" thickBot="1">
      <c r="A5" s="583" t="s">
        <v>194</v>
      </c>
      <c r="B5" s="583"/>
      <c r="C5" s="654" t="str">
        <f>IF('Resumo Tecnico'!B8="","",'Resumo Tecnico'!B8)</f>
        <v/>
      </c>
      <c r="D5" s="654"/>
      <c r="G5" s="26" t="s">
        <v>195</v>
      </c>
      <c r="H5" s="327"/>
      <c r="I5" s="329">
        <f>IFERROR(H3/H5,0)</f>
        <v>0</v>
      </c>
      <c r="J5" s="140"/>
      <c r="M5" s="2"/>
      <c r="N5" s="316"/>
      <c r="O5" s="316"/>
      <c r="P5" s="316"/>
      <c r="Q5" s="316"/>
    </row>
    <row r="6" spans="1:17" s="5" customFormat="1" ht="21" customHeight="1" outlineLevel="1" thickBot="1">
      <c r="A6" s="583" t="s">
        <v>196</v>
      </c>
      <c r="B6" s="583"/>
      <c r="C6" s="654" t="str">
        <f>IF('Resumo Tecnico'!B12="","",'Resumo Tecnico'!B12)</f>
        <v/>
      </c>
      <c r="D6" s="654"/>
      <c r="G6" s="325" t="s">
        <v>197</v>
      </c>
      <c r="H6" s="328"/>
      <c r="I6" s="6"/>
      <c r="M6" s="2"/>
      <c r="N6" s="316"/>
      <c r="O6" s="316"/>
      <c r="P6" s="316"/>
      <c r="Q6" s="316"/>
    </row>
    <row r="7" spans="1:17" s="5" customFormat="1" ht="21" customHeight="1" outlineLevel="1" thickBot="1">
      <c r="A7" s="583" t="s">
        <v>198</v>
      </c>
      <c r="B7" s="583"/>
      <c r="C7" s="654" t="str">
        <f>IF('Resumo Tecnico'!B14="","",'Resumo Tecnico'!B14)</f>
        <v/>
      </c>
      <c r="D7" s="654"/>
      <c r="G7" s="40" t="s">
        <v>199</v>
      </c>
      <c r="H7" s="331">
        <v>46023</v>
      </c>
      <c r="M7" s="2"/>
      <c r="N7" s="316"/>
      <c r="O7" s="316"/>
      <c r="P7" s="316"/>
      <c r="Q7" s="316"/>
    </row>
    <row r="8" spans="1:17" s="5" customFormat="1" ht="21" customHeight="1" thickBot="1">
      <c r="A8" s="655" t="s">
        <v>200</v>
      </c>
      <c r="B8" s="655"/>
      <c r="C8" s="656"/>
      <c r="D8" s="656"/>
      <c r="G8" s="40" t="s">
        <v>80</v>
      </c>
      <c r="H8" s="330">
        <v>0.2</v>
      </c>
      <c r="I8" s="220"/>
      <c r="L8" s="35"/>
      <c r="M8" s="2"/>
      <c r="N8" s="316"/>
      <c r="O8" s="316"/>
      <c r="P8" s="316"/>
      <c r="Q8" s="316"/>
    </row>
    <row r="9" spans="1:17" s="5" customFormat="1" ht="13.5" customHeight="1">
      <c r="B9" s="35"/>
      <c r="L9" s="35"/>
      <c r="M9" s="7"/>
      <c r="N9" s="316"/>
      <c r="O9" s="316"/>
      <c r="P9" s="316"/>
      <c r="Q9" s="316"/>
    </row>
    <row r="10" spans="1:17" s="5" customFormat="1" ht="14.25" customHeight="1" thickBot="1">
      <c r="A10" s="521" t="s">
        <v>201</v>
      </c>
      <c r="B10" s="35"/>
      <c r="C10" s="4"/>
      <c r="D10" s="8"/>
      <c r="E10" s="4"/>
      <c r="F10" s="4"/>
      <c r="G10" s="1"/>
      <c r="H10" s="1"/>
      <c r="I10" s="1"/>
      <c r="J10" s="35"/>
      <c r="K10" s="42"/>
      <c r="L10" s="35"/>
      <c r="M10" s="2"/>
      <c r="N10" s="316"/>
      <c r="O10" s="316"/>
      <c r="P10" s="316"/>
      <c r="Q10" s="316"/>
    </row>
    <row r="11" spans="1:17" s="5" customFormat="1" ht="21" customHeight="1" thickTop="1" thickBot="1">
      <c r="A11" s="657" t="s">
        <v>157</v>
      </c>
      <c r="B11" s="659" t="s">
        <v>202</v>
      </c>
      <c r="C11" s="660"/>
      <c r="D11" s="657" t="s">
        <v>111</v>
      </c>
      <c r="E11" s="657" t="s">
        <v>203</v>
      </c>
      <c r="F11" s="657" t="s">
        <v>204</v>
      </c>
      <c r="G11" s="663" t="s">
        <v>205</v>
      </c>
      <c r="H11" s="661" t="s">
        <v>206</v>
      </c>
      <c r="I11" s="665" t="s">
        <v>207</v>
      </c>
      <c r="J11" s="661" t="s">
        <v>208</v>
      </c>
      <c r="K11" s="36"/>
      <c r="L11" s="661" t="s">
        <v>209</v>
      </c>
      <c r="N11" s="316"/>
      <c r="O11" s="316"/>
      <c r="P11" s="316"/>
      <c r="Q11" s="316"/>
    </row>
    <row r="12" spans="1:17" s="5" customFormat="1" ht="18" customHeight="1" thickTop="1" thickBot="1">
      <c r="A12" s="658"/>
      <c r="B12" s="361" t="s">
        <v>210</v>
      </c>
      <c r="C12" s="361" t="s">
        <v>211</v>
      </c>
      <c r="D12" s="658"/>
      <c r="E12" s="658"/>
      <c r="F12" s="658"/>
      <c r="G12" s="664"/>
      <c r="H12" s="662"/>
      <c r="I12" s="666"/>
      <c r="J12" s="662"/>
      <c r="K12" s="36"/>
      <c r="L12" s="662"/>
      <c r="N12" s="316"/>
      <c r="O12" s="316"/>
      <c r="P12" s="316"/>
      <c r="Q12" s="316"/>
    </row>
    <row r="13" spans="1:17" s="5" customFormat="1" ht="9" customHeight="1" thickTop="1" thickBot="1">
      <c r="A13" s="332"/>
      <c r="B13" s="336"/>
      <c r="C13" s="332"/>
      <c r="D13" s="332"/>
      <c r="E13" s="332"/>
      <c r="F13" s="332"/>
      <c r="G13" s="333"/>
      <c r="H13" s="334"/>
      <c r="I13" s="335"/>
      <c r="J13" s="334"/>
      <c r="K13" s="36"/>
      <c r="L13" s="334"/>
      <c r="N13" s="337"/>
      <c r="O13" s="337"/>
      <c r="P13" s="337"/>
      <c r="Q13" s="337"/>
    </row>
    <row r="14" spans="1:17" s="67" customFormat="1" ht="18" customHeight="1" thickTop="1" thickBot="1">
      <c r="A14" s="225">
        <v>0</v>
      </c>
      <c r="B14" s="443"/>
      <c r="C14" s="65"/>
      <c r="D14" s="222" t="s">
        <v>164</v>
      </c>
      <c r="E14" s="65"/>
      <c r="F14" s="65"/>
      <c r="G14" s="66"/>
      <c r="H14" s="231">
        <f>H15</f>
        <v>0</v>
      </c>
      <c r="I14" s="66"/>
      <c r="J14" s="231">
        <f>J15</f>
        <v>0</v>
      </c>
      <c r="K14" s="63"/>
      <c r="L14" s="64"/>
      <c r="N14" s="317"/>
      <c r="O14" s="317"/>
      <c r="P14" s="317"/>
      <c r="Q14" s="317"/>
    </row>
    <row r="15" spans="1:17" s="67" customFormat="1" ht="18" customHeight="1" outlineLevel="1" thickTop="1" thickBot="1">
      <c r="A15" s="226" t="s">
        <v>212</v>
      </c>
      <c r="B15" s="442"/>
      <c r="C15" s="445"/>
      <c r="D15" s="227" t="s">
        <v>75</v>
      </c>
      <c r="E15" s="391"/>
      <c r="F15" s="391" t="s">
        <v>213</v>
      </c>
      <c r="G15" s="392">
        <v>382.07312879685173</v>
      </c>
      <c r="H15" s="219">
        <f>IF(E15=0,0,G15*E15)</f>
        <v>0</v>
      </c>
      <c r="I15" s="230"/>
      <c r="J15" s="219">
        <f>H15</f>
        <v>0</v>
      </c>
      <c r="K15" s="68"/>
      <c r="L15" s="223"/>
      <c r="N15" s="317"/>
      <c r="O15" s="317"/>
      <c r="P15" s="317"/>
      <c r="Q15" s="317"/>
    </row>
    <row r="16" spans="1:17" s="67" customFormat="1" ht="18" customHeight="1" thickTop="1" thickBot="1">
      <c r="A16" s="224">
        <v>1</v>
      </c>
      <c r="B16" s="443"/>
      <c r="C16" s="65"/>
      <c r="D16" s="222" t="s">
        <v>166</v>
      </c>
      <c r="E16" s="65"/>
      <c r="F16" s="65"/>
      <c r="G16" s="221"/>
      <c r="H16" s="231">
        <f>SUM(H17,H29)</f>
        <v>0</v>
      </c>
      <c r="I16" s="221"/>
      <c r="J16" s="231">
        <f>SUM(J17,J29)</f>
        <v>0</v>
      </c>
      <c r="K16" s="63"/>
      <c r="L16" s="64"/>
      <c r="N16" s="317"/>
      <c r="O16" s="317"/>
      <c r="P16" s="317"/>
      <c r="Q16" s="317"/>
    </row>
    <row r="17" spans="1:17" s="67" customFormat="1" ht="18" customHeight="1" outlineLevel="1" thickTop="1" thickBot="1">
      <c r="A17" s="226" t="s">
        <v>114</v>
      </c>
      <c r="B17" s="442"/>
      <c r="C17" s="446"/>
      <c r="D17" s="227" t="s">
        <v>214</v>
      </c>
      <c r="E17" s="228"/>
      <c r="F17" s="228"/>
      <c r="G17" s="219"/>
      <c r="H17" s="219">
        <f>SUM(H18:H28)</f>
        <v>0</v>
      </c>
      <c r="I17" s="219"/>
      <c r="J17" s="219">
        <f>SUM(J18:J28)</f>
        <v>0</v>
      </c>
      <c r="K17" s="68"/>
      <c r="L17" s="223"/>
      <c r="N17" s="317"/>
      <c r="O17" s="317"/>
      <c r="P17" s="317"/>
      <c r="Q17" s="317"/>
    </row>
    <row r="18" spans="1:17" s="67" customFormat="1" ht="18" customHeight="1" outlineLevel="2" thickTop="1" thickBot="1">
      <c r="A18" s="213" t="s">
        <v>215</v>
      </c>
      <c r="B18" s="515" t="s">
        <v>216</v>
      </c>
      <c r="C18" s="447"/>
      <c r="D18" s="211" t="s">
        <v>217</v>
      </c>
      <c r="E18" s="212"/>
      <c r="F18" s="212" t="s">
        <v>218</v>
      </c>
      <c r="G18" s="388"/>
      <c r="H18" s="213" t="str">
        <f>IF(E18=0,"",G18*E18)</f>
        <v/>
      </c>
      <c r="I18" s="216" t="str">
        <f>IF(G18="","",G18*(1+$H$8))</f>
        <v/>
      </c>
      <c r="J18" s="213" t="str">
        <f t="shared" ref="J18:J28" si="0">IF(E18=0,"",I18*E18)</f>
        <v/>
      </c>
      <c r="K18" s="68"/>
      <c r="L18" s="214"/>
      <c r="N18" s="317"/>
      <c r="O18" s="317"/>
      <c r="P18" s="317"/>
      <c r="Q18" s="317"/>
    </row>
    <row r="19" spans="1:17" s="67" customFormat="1" ht="18" customHeight="1" outlineLevel="2" thickTop="1" thickBot="1">
      <c r="A19" s="213" t="s">
        <v>219</v>
      </c>
      <c r="B19" s="515" t="s">
        <v>216</v>
      </c>
      <c r="C19" s="447"/>
      <c r="D19" s="211" t="s">
        <v>220</v>
      </c>
      <c r="E19" s="212"/>
      <c r="F19" s="212" t="s">
        <v>218</v>
      </c>
      <c r="G19" s="388"/>
      <c r="H19" s="213" t="str">
        <f t="shared" ref="H19:H28" si="1">IF(E19=0,"",G19*E19)</f>
        <v/>
      </c>
      <c r="I19" s="216" t="str">
        <f t="shared" ref="I19:I28" si="2">IF(G19="","",G19*(1+$H$8))</f>
        <v/>
      </c>
      <c r="J19" s="213" t="str">
        <f t="shared" si="0"/>
        <v/>
      </c>
      <c r="K19" s="68"/>
      <c r="L19" s="214"/>
      <c r="N19" s="317"/>
      <c r="O19" s="317"/>
      <c r="P19" s="317"/>
      <c r="Q19" s="317"/>
    </row>
    <row r="20" spans="1:17" s="67" customFormat="1" ht="18" customHeight="1" outlineLevel="2" thickTop="1" thickBot="1">
      <c r="A20" s="213" t="s">
        <v>221</v>
      </c>
      <c r="B20" s="515" t="s">
        <v>216</v>
      </c>
      <c r="C20" s="447"/>
      <c r="D20" s="211" t="s">
        <v>222</v>
      </c>
      <c r="E20" s="212"/>
      <c r="F20" s="212" t="s">
        <v>218</v>
      </c>
      <c r="G20" s="388"/>
      <c r="H20" s="213" t="str">
        <f t="shared" si="1"/>
        <v/>
      </c>
      <c r="I20" s="216" t="str">
        <f t="shared" si="2"/>
        <v/>
      </c>
      <c r="J20" s="213" t="str">
        <f t="shared" si="0"/>
        <v/>
      </c>
      <c r="K20" s="68"/>
      <c r="L20" s="214"/>
      <c r="N20" s="317"/>
      <c r="O20" s="317"/>
      <c r="P20" s="317"/>
      <c r="Q20" s="317"/>
    </row>
    <row r="21" spans="1:17" s="67" customFormat="1" ht="18" customHeight="1" outlineLevel="2" thickTop="1" thickBot="1">
      <c r="A21" s="213" t="s">
        <v>223</v>
      </c>
      <c r="B21" s="515" t="s">
        <v>216</v>
      </c>
      <c r="C21" s="447"/>
      <c r="D21" s="211" t="s">
        <v>224</v>
      </c>
      <c r="E21" s="212"/>
      <c r="F21" s="212" t="s">
        <v>218</v>
      </c>
      <c r="G21" s="388"/>
      <c r="H21" s="213" t="str">
        <f t="shared" si="1"/>
        <v/>
      </c>
      <c r="I21" s="216" t="str">
        <f t="shared" si="2"/>
        <v/>
      </c>
      <c r="J21" s="213" t="str">
        <f t="shared" si="0"/>
        <v/>
      </c>
      <c r="K21" s="68"/>
      <c r="L21" s="214"/>
      <c r="N21" s="317"/>
      <c r="O21" s="317"/>
      <c r="P21" s="317"/>
      <c r="Q21" s="317"/>
    </row>
    <row r="22" spans="1:17" s="67" customFormat="1" ht="18" customHeight="1" outlineLevel="2" thickTop="1" thickBot="1">
      <c r="A22" s="213" t="s">
        <v>225</v>
      </c>
      <c r="B22" s="515" t="s">
        <v>216</v>
      </c>
      <c r="C22" s="447"/>
      <c r="D22" s="211" t="s">
        <v>226</v>
      </c>
      <c r="E22" s="212"/>
      <c r="F22" s="212" t="s">
        <v>218</v>
      </c>
      <c r="G22" s="388"/>
      <c r="H22" s="213" t="str">
        <f t="shared" si="1"/>
        <v/>
      </c>
      <c r="I22" s="216" t="str">
        <f t="shared" si="2"/>
        <v/>
      </c>
      <c r="J22" s="213" t="str">
        <f t="shared" si="0"/>
        <v/>
      </c>
      <c r="K22" s="68"/>
      <c r="L22" s="214"/>
      <c r="N22" s="317"/>
      <c r="O22" s="317"/>
      <c r="P22" s="317"/>
      <c r="Q22" s="317"/>
    </row>
    <row r="23" spans="1:17" s="67" customFormat="1" ht="18" customHeight="1" outlineLevel="2" thickTop="1" thickBot="1">
      <c r="A23" s="213" t="s">
        <v>227</v>
      </c>
      <c r="B23" s="515" t="s">
        <v>216</v>
      </c>
      <c r="C23" s="447"/>
      <c r="D23" s="211" t="s">
        <v>228</v>
      </c>
      <c r="E23" s="212"/>
      <c r="F23" s="212" t="s">
        <v>218</v>
      </c>
      <c r="G23" s="388"/>
      <c r="H23" s="213" t="str">
        <f t="shared" si="1"/>
        <v/>
      </c>
      <c r="I23" s="216" t="str">
        <f t="shared" si="2"/>
        <v/>
      </c>
      <c r="J23" s="213" t="str">
        <f t="shared" si="0"/>
        <v/>
      </c>
      <c r="K23" s="68"/>
      <c r="L23" s="214"/>
      <c r="N23" s="317"/>
      <c r="O23" s="317"/>
      <c r="P23" s="317"/>
      <c r="Q23" s="317"/>
    </row>
    <row r="24" spans="1:17" s="67" customFormat="1" ht="18" customHeight="1" outlineLevel="2" thickTop="1" thickBot="1">
      <c r="A24" s="213" t="s">
        <v>229</v>
      </c>
      <c r="B24" s="515" t="s">
        <v>216</v>
      </c>
      <c r="C24" s="447"/>
      <c r="D24" s="211"/>
      <c r="E24" s="212"/>
      <c r="F24" s="212"/>
      <c r="G24" s="388"/>
      <c r="H24" s="213" t="str">
        <f t="shared" si="1"/>
        <v/>
      </c>
      <c r="I24" s="216" t="str">
        <f t="shared" si="2"/>
        <v/>
      </c>
      <c r="J24" s="213" t="str">
        <f t="shared" si="0"/>
        <v/>
      </c>
      <c r="K24" s="68"/>
      <c r="L24" s="214"/>
      <c r="N24" s="317"/>
      <c r="O24" s="317"/>
      <c r="P24" s="317"/>
      <c r="Q24" s="317"/>
    </row>
    <row r="25" spans="1:17" s="67" customFormat="1" ht="18" customHeight="1" outlineLevel="2" thickTop="1" thickBot="1">
      <c r="A25" s="213" t="s">
        <v>230</v>
      </c>
      <c r="B25" s="515" t="s">
        <v>216</v>
      </c>
      <c r="C25" s="447"/>
      <c r="D25" s="211"/>
      <c r="E25" s="212"/>
      <c r="F25" s="212"/>
      <c r="G25" s="216"/>
      <c r="H25" s="213" t="str">
        <f t="shared" si="1"/>
        <v/>
      </c>
      <c r="I25" s="216" t="str">
        <f t="shared" si="2"/>
        <v/>
      </c>
      <c r="J25" s="213" t="str">
        <f t="shared" si="0"/>
        <v/>
      </c>
      <c r="K25" s="68"/>
      <c r="L25" s="214"/>
      <c r="N25" s="317"/>
      <c r="O25" s="317"/>
      <c r="P25" s="317"/>
      <c r="Q25" s="317"/>
    </row>
    <row r="26" spans="1:17" s="67" customFormat="1" ht="18" customHeight="1" outlineLevel="2" thickTop="1" thickBot="1">
      <c r="A26" s="213" t="s">
        <v>231</v>
      </c>
      <c r="B26" s="515" t="s">
        <v>216</v>
      </c>
      <c r="C26" s="447"/>
      <c r="D26" s="211"/>
      <c r="E26" s="212"/>
      <c r="F26" s="212"/>
      <c r="G26" s="216"/>
      <c r="H26" s="213" t="str">
        <f t="shared" si="1"/>
        <v/>
      </c>
      <c r="I26" s="216" t="str">
        <f t="shared" si="2"/>
        <v/>
      </c>
      <c r="J26" s="213" t="str">
        <f t="shared" si="0"/>
        <v/>
      </c>
      <c r="K26" s="68"/>
      <c r="L26" s="214"/>
      <c r="N26" s="317"/>
      <c r="O26" s="317"/>
      <c r="P26" s="317"/>
      <c r="Q26" s="317"/>
    </row>
    <row r="27" spans="1:17" s="67" customFormat="1" ht="18" customHeight="1" outlineLevel="2" thickTop="1" thickBot="1">
      <c r="A27" s="213" t="s">
        <v>232</v>
      </c>
      <c r="B27" s="515" t="s">
        <v>216</v>
      </c>
      <c r="C27" s="447"/>
      <c r="D27" s="211"/>
      <c r="E27" s="212"/>
      <c r="F27" s="212"/>
      <c r="G27" s="216"/>
      <c r="H27" s="213" t="str">
        <f t="shared" si="1"/>
        <v/>
      </c>
      <c r="I27" s="216" t="str">
        <f t="shared" si="2"/>
        <v/>
      </c>
      <c r="J27" s="213" t="str">
        <f t="shared" si="0"/>
        <v/>
      </c>
      <c r="K27" s="68"/>
      <c r="L27" s="214"/>
      <c r="N27" s="317"/>
      <c r="O27" s="317"/>
      <c r="P27" s="317"/>
      <c r="Q27" s="317"/>
    </row>
    <row r="28" spans="1:17" s="67" customFormat="1" ht="18" customHeight="1" outlineLevel="2" thickTop="1" thickBot="1">
      <c r="A28" s="213" t="s">
        <v>233</v>
      </c>
      <c r="B28" s="515" t="s">
        <v>216</v>
      </c>
      <c r="C28" s="447"/>
      <c r="D28" s="211"/>
      <c r="E28" s="212"/>
      <c r="F28" s="212"/>
      <c r="G28" s="216"/>
      <c r="H28" s="213" t="str">
        <f t="shared" si="1"/>
        <v/>
      </c>
      <c r="I28" s="216" t="str">
        <f t="shared" si="2"/>
        <v/>
      </c>
      <c r="J28" s="213" t="str">
        <f t="shared" si="0"/>
        <v/>
      </c>
      <c r="K28" s="68"/>
      <c r="L28" s="214"/>
      <c r="N28" s="317"/>
      <c r="O28" s="317"/>
      <c r="P28" s="317"/>
      <c r="Q28" s="317"/>
    </row>
    <row r="29" spans="1:17" s="67" customFormat="1" ht="18" customHeight="1" outlineLevel="1" thickTop="1" thickBot="1">
      <c r="A29" s="226" t="s">
        <v>115</v>
      </c>
      <c r="B29" s="442"/>
      <c r="C29" s="446"/>
      <c r="D29" s="227" t="s">
        <v>234</v>
      </c>
      <c r="E29" s="228"/>
      <c r="F29" s="228"/>
      <c r="G29" s="219"/>
      <c r="H29" s="219">
        <f>SUM(H30:H47)</f>
        <v>0</v>
      </c>
      <c r="I29" s="219"/>
      <c r="J29" s="219">
        <f>SUM(J30:J47)</f>
        <v>0</v>
      </c>
      <c r="K29" s="68"/>
      <c r="L29" s="223"/>
      <c r="N29" s="317"/>
      <c r="O29" s="317"/>
      <c r="P29" s="317"/>
      <c r="Q29" s="317"/>
    </row>
    <row r="30" spans="1:17" s="67" customFormat="1" ht="18" customHeight="1" outlineLevel="2" thickTop="1" thickBot="1">
      <c r="A30" s="213" t="s">
        <v>235</v>
      </c>
      <c r="B30" s="515" t="s">
        <v>216</v>
      </c>
      <c r="C30" s="447"/>
      <c r="D30" s="211" t="s">
        <v>236</v>
      </c>
      <c r="E30" s="212"/>
      <c r="F30" s="212" t="s">
        <v>237</v>
      </c>
      <c r="G30" s="388"/>
      <c r="H30" s="213" t="str">
        <f t="shared" ref="H30:H47" si="3">IF(E30=0,"",G30*E30)</f>
        <v/>
      </c>
      <c r="I30" s="216" t="str">
        <f t="shared" ref="I30:I47" si="4">IF(G30="","",G30*(1+$H$8))</f>
        <v/>
      </c>
      <c r="J30" s="213" t="str">
        <f t="shared" ref="J30:J47" si="5">IF(E30=0,"",I30*E30)</f>
        <v/>
      </c>
      <c r="K30" s="69"/>
      <c r="L30" s="214"/>
      <c r="N30" s="317"/>
      <c r="O30" s="317"/>
      <c r="P30" s="317"/>
      <c r="Q30" s="317"/>
    </row>
    <row r="31" spans="1:17" s="67" customFormat="1" ht="18" customHeight="1" outlineLevel="2" thickTop="1" thickBot="1">
      <c r="A31" s="213" t="s">
        <v>238</v>
      </c>
      <c r="B31" s="515" t="s">
        <v>216</v>
      </c>
      <c r="C31" s="447"/>
      <c r="D31" s="211" t="s">
        <v>239</v>
      </c>
      <c r="E31" s="212"/>
      <c r="F31" s="212" t="s">
        <v>237</v>
      </c>
      <c r="G31" s="388"/>
      <c r="H31" s="213" t="str">
        <f t="shared" si="3"/>
        <v/>
      </c>
      <c r="I31" s="216" t="str">
        <f t="shared" si="4"/>
        <v/>
      </c>
      <c r="J31" s="213" t="str">
        <f t="shared" si="5"/>
        <v/>
      </c>
      <c r="K31" s="69"/>
      <c r="L31" s="214"/>
      <c r="N31" s="317"/>
      <c r="O31" s="317"/>
      <c r="P31" s="317"/>
      <c r="Q31" s="317"/>
    </row>
    <row r="32" spans="1:17" s="67" customFormat="1" ht="18" customHeight="1" outlineLevel="2" thickTop="1" thickBot="1">
      <c r="A32" s="213" t="s">
        <v>240</v>
      </c>
      <c r="B32" s="515" t="s">
        <v>216</v>
      </c>
      <c r="C32" s="447"/>
      <c r="D32" s="211" t="s">
        <v>241</v>
      </c>
      <c r="E32" s="212"/>
      <c r="F32" s="212" t="s">
        <v>242</v>
      </c>
      <c r="G32" s="388"/>
      <c r="H32" s="213" t="str">
        <f t="shared" si="3"/>
        <v/>
      </c>
      <c r="I32" s="216" t="str">
        <f t="shared" si="4"/>
        <v/>
      </c>
      <c r="J32" s="213" t="str">
        <f t="shared" si="5"/>
        <v/>
      </c>
      <c r="K32" s="69"/>
      <c r="L32" s="214"/>
      <c r="N32" s="317"/>
      <c r="O32" s="317"/>
      <c r="P32" s="317"/>
      <c r="Q32" s="317"/>
    </row>
    <row r="33" spans="1:17" s="67" customFormat="1" ht="18" customHeight="1" outlineLevel="2" thickTop="1" thickBot="1">
      <c r="A33" s="213" t="s">
        <v>243</v>
      </c>
      <c r="B33" s="515" t="s">
        <v>216</v>
      </c>
      <c r="C33" s="447"/>
      <c r="D33" s="211" t="s">
        <v>244</v>
      </c>
      <c r="E33" s="212"/>
      <c r="F33" s="212" t="s">
        <v>245</v>
      </c>
      <c r="G33" s="388"/>
      <c r="H33" s="213" t="str">
        <f t="shared" si="3"/>
        <v/>
      </c>
      <c r="I33" s="216" t="str">
        <f t="shared" si="4"/>
        <v/>
      </c>
      <c r="J33" s="213" t="str">
        <f t="shared" si="5"/>
        <v/>
      </c>
      <c r="K33" s="69"/>
      <c r="L33" s="214"/>
      <c r="N33" s="317"/>
      <c r="O33" s="317"/>
      <c r="P33" s="317"/>
      <c r="Q33" s="317"/>
    </row>
    <row r="34" spans="1:17" s="67" customFormat="1" ht="18" customHeight="1" outlineLevel="2" thickTop="1" thickBot="1">
      <c r="A34" s="213" t="s">
        <v>246</v>
      </c>
      <c r="B34" s="515" t="s">
        <v>216</v>
      </c>
      <c r="C34" s="447"/>
      <c r="D34" s="211" t="s">
        <v>247</v>
      </c>
      <c r="E34" s="212"/>
      <c r="F34" s="212" t="s">
        <v>218</v>
      </c>
      <c r="G34" s="388"/>
      <c r="H34" s="213" t="str">
        <f t="shared" si="3"/>
        <v/>
      </c>
      <c r="I34" s="216" t="str">
        <f t="shared" si="4"/>
        <v/>
      </c>
      <c r="J34" s="213" t="str">
        <f t="shared" si="5"/>
        <v/>
      </c>
      <c r="K34" s="69"/>
      <c r="L34" s="214"/>
      <c r="N34" s="317"/>
      <c r="O34" s="317"/>
      <c r="P34" s="317"/>
      <c r="Q34" s="317"/>
    </row>
    <row r="35" spans="1:17" s="67" customFormat="1" ht="18" customHeight="1" outlineLevel="2" thickTop="1" thickBot="1">
      <c r="A35" s="213" t="s">
        <v>248</v>
      </c>
      <c r="B35" s="515" t="s">
        <v>216</v>
      </c>
      <c r="C35" s="447"/>
      <c r="D35" s="211" t="s">
        <v>249</v>
      </c>
      <c r="E35" s="212"/>
      <c r="F35" s="212" t="s">
        <v>245</v>
      </c>
      <c r="G35" s="388"/>
      <c r="H35" s="213" t="str">
        <f t="shared" si="3"/>
        <v/>
      </c>
      <c r="I35" s="216" t="str">
        <f t="shared" si="4"/>
        <v/>
      </c>
      <c r="J35" s="213" t="str">
        <f t="shared" si="5"/>
        <v/>
      </c>
      <c r="K35" s="69"/>
      <c r="L35" s="214"/>
      <c r="N35" s="317"/>
      <c r="O35" s="317"/>
      <c r="P35" s="317"/>
      <c r="Q35" s="317"/>
    </row>
    <row r="36" spans="1:17" s="67" customFormat="1" ht="18" customHeight="1" outlineLevel="2" thickTop="1" thickBot="1">
      <c r="A36" s="213" t="s">
        <v>250</v>
      </c>
      <c r="B36" s="515" t="s">
        <v>216</v>
      </c>
      <c r="C36" s="447"/>
      <c r="D36" s="211" t="s">
        <v>251</v>
      </c>
      <c r="E36" s="212"/>
      <c r="F36" s="212" t="s">
        <v>245</v>
      </c>
      <c r="G36" s="388"/>
      <c r="H36" s="213" t="str">
        <f t="shared" si="3"/>
        <v/>
      </c>
      <c r="I36" s="216" t="str">
        <f t="shared" si="4"/>
        <v/>
      </c>
      <c r="J36" s="213" t="str">
        <f t="shared" si="5"/>
        <v/>
      </c>
      <c r="K36" s="69"/>
      <c r="L36" s="214"/>
      <c r="N36" s="317"/>
      <c r="O36" s="317"/>
      <c r="P36" s="317"/>
      <c r="Q36" s="317"/>
    </row>
    <row r="37" spans="1:17" s="67" customFormat="1" ht="18" customHeight="1" outlineLevel="2" thickTop="1" thickBot="1">
      <c r="A37" s="213" t="s">
        <v>252</v>
      </c>
      <c r="B37" s="515" t="s">
        <v>216</v>
      </c>
      <c r="C37" s="447"/>
      <c r="D37" s="211" t="s">
        <v>253</v>
      </c>
      <c r="E37" s="212"/>
      <c r="F37" s="212" t="s">
        <v>245</v>
      </c>
      <c r="G37" s="212"/>
      <c r="H37" s="213" t="str">
        <f t="shared" si="3"/>
        <v/>
      </c>
      <c r="I37" s="216" t="str">
        <f t="shared" si="4"/>
        <v/>
      </c>
      <c r="J37" s="213" t="str">
        <f t="shared" si="5"/>
        <v/>
      </c>
      <c r="K37" s="69"/>
      <c r="L37" s="214"/>
      <c r="N37" s="317"/>
      <c r="O37" s="317"/>
      <c r="P37" s="317"/>
      <c r="Q37" s="317"/>
    </row>
    <row r="38" spans="1:17" s="67" customFormat="1" ht="18" customHeight="1" outlineLevel="2" thickTop="1" thickBot="1">
      <c r="A38" s="213" t="s">
        <v>254</v>
      </c>
      <c r="B38" s="515" t="s">
        <v>216</v>
      </c>
      <c r="C38" s="447"/>
      <c r="D38" s="211" t="s">
        <v>255</v>
      </c>
      <c r="E38" s="212"/>
      <c r="F38" s="212" t="s">
        <v>245</v>
      </c>
      <c r="G38" s="212"/>
      <c r="H38" s="213" t="str">
        <f t="shared" si="3"/>
        <v/>
      </c>
      <c r="I38" s="216" t="str">
        <f t="shared" si="4"/>
        <v/>
      </c>
      <c r="J38" s="213" t="str">
        <f t="shared" si="5"/>
        <v/>
      </c>
      <c r="K38" s="69"/>
      <c r="L38" s="214"/>
      <c r="N38" s="317"/>
      <c r="O38" s="317"/>
      <c r="P38" s="317"/>
      <c r="Q38" s="317"/>
    </row>
    <row r="39" spans="1:17" s="67" customFormat="1" ht="18" customHeight="1" outlineLevel="2" thickTop="1" thickBot="1">
      <c r="A39" s="213" t="s">
        <v>256</v>
      </c>
      <c r="B39" s="515" t="s">
        <v>216</v>
      </c>
      <c r="C39" s="447"/>
      <c r="D39" s="211" t="s">
        <v>257</v>
      </c>
      <c r="E39" s="212"/>
      <c r="F39" s="212" t="s">
        <v>245</v>
      </c>
      <c r="G39" s="212"/>
      <c r="H39" s="213" t="str">
        <f t="shared" si="3"/>
        <v/>
      </c>
      <c r="I39" s="216" t="str">
        <f t="shared" si="4"/>
        <v/>
      </c>
      <c r="J39" s="213" t="str">
        <f t="shared" si="5"/>
        <v/>
      </c>
      <c r="K39" s="69"/>
      <c r="L39" s="214"/>
      <c r="N39" s="317"/>
      <c r="O39" s="317"/>
      <c r="P39" s="317"/>
      <c r="Q39" s="317"/>
    </row>
    <row r="40" spans="1:17" s="67" customFormat="1" ht="18" customHeight="1" outlineLevel="2" thickTop="1" thickBot="1">
      <c r="A40" s="213" t="s">
        <v>258</v>
      </c>
      <c r="B40" s="515" t="s">
        <v>216</v>
      </c>
      <c r="C40" s="447"/>
      <c r="D40" s="211" t="s">
        <v>259</v>
      </c>
      <c r="E40" s="212"/>
      <c r="F40" s="212" t="s">
        <v>260</v>
      </c>
      <c r="G40" s="212"/>
      <c r="H40" s="213" t="str">
        <f t="shared" si="3"/>
        <v/>
      </c>
      <c r="I40" s="216" t="str">
        <f t="shared" si="4"/>
        <v/>
      </c>
      <c r="J40" s="213" t="str">
        <f t="shared" si="5"/>
        <v/>
      </c>
      <c r="K40" s="69"/>
      <c r="L40" s="214"/>
      <c r="N40" s="317"/>
      <c r="O40" s="317"/>
      <c r="P40" s="317"/>
      <c r="Q40" s="317"/>
    </row>
    <row r="41" spans="1:17" s="67" customFormat="1" ht="18" customHeight="1" outlineLevel="2" thickTop="1" thickBot="1">
      <c r="A41" s="213" t="s">
        <v>261</v>
      </c>
      <c r="B41" s="515" t="s">
        <v>216</v>
      </c>
      <c r="C41" s="447"/>
      <c r="D41" s="211" t="s">
        <v>262</v>
      </c>
      <c r="E41" s="212"/>
      <c r="F41" s="212" t="s">
        <v>237</v>
      </c>
      <c r="G41" s="212"/>
      <c r="H41" s="213" t="str">
        <f t="shared" si="3"/>
        <v/>
      </c>
      <c r="I41" s="216" t="str">
        <f t="shared" si="4"/>
        <v/>
      </c>
      <c r="J41" s="213" t="str">
        <f t="shared" si="5"/>
        <v/>
      </c>
      <c r="K41" s="69"/>
      <c r="L41" s="214"/>
      <c r="N41" s="317"/>
      <c r="O41" s="317"/>
      <c r="P41" s="317"/>
      <c r="Q41" s="317"/>
    </row>
    <row r="42" spans="1:17" s="67" customFormat="1" ht="18" customHeight="1" outlineLevel="2" thickTop="1" thickBot="1">
      <c r="A42" s="213" t="s">
        <v>263</v>
      </c>
      <c r="B42" s="515" t="s">
        <v>216</v>
      </c>
      <c r="C42" s="447"/>
      <c r="D42" s="211" t="s">
        <v>264</v>
      </c>
      <c r="E42" s="212"/>
      <c r="F42" s="212" t="s">
        <v>237</v>
      </c>
      <c r="G42" s="212"/>
      <c r="H42" s="213" t="str">
        <f t="shared" si="3"/>
        <v/>
      </c>
      <c r="I42" s="216" t="str">
        <f t="shared" si="4"/>
        <v/>
      </c>
      <c r="J42" s="213" t="str">
        <f t="shared" si="5"/>
        <v/>
      </c>
      <c r="K42" s="69"/>
      <c r="L42" s="214"/>
      <c r="N42" s="317"/>
      <c r="O42" s="317"/>
      <c r="P42" s="317"/>
      <c r="Q42" s="317"/>
    </row>
    <row r="43" spans="1:17" s="67" customFormat="1" ht="18" customHeight="1" outlineLevel="2" thickTop="1" thickBot="1">
      <c r="A43" s="213" t="s">
        <v>265</v>
      </c>
      <c r="B43" s="515" t="s">
        <v>216</v>
      </c>
      <c r="C43" s="447"/>
      <c r="D43" s="211" t="s">
        <v>266</v>
      </c>
      <c r="E43" s="212"/>
      <c r="F43" s="212" t="s">
        <v>245</v>
      </c>
      <c r="G43" s="216"/>
      <c r="H43" s="213" t="str">
        <f t="shared" si="3"/>
        <v/>
      </c>
      <c r="I43" s="216" t="str">
        <f t="shared" si="4"/>
        <v/>
      </c>
      <c r="J43" s="213" t="str">
        <f t="shared" si="5"/>
        <v/>
      </c>
      <c r="K43" s="69"/>
      <c r="L43" s="214"/>
      <c r="N43" s="317"/>
      <c r="O43" s="317"/>
      <c r="P43" s="317"/>
      <c r="Q43" s="317"/>
    </row>
    <row r="44" spans="1:17" s="67" customFormat="1" ht="18" customHeight="1" outlineLevel="2" thickTop="1" thickBot="1">
      <c r="A44" s="213" t="s">
        <v>267</v>
      </c>
      <c r="B44" s="515" t="s">
        <v>216</v>
      </c>
      <c r="C44" s="447"/>
      <c r="D44" s="211"/>
      <c r="E44" s="212"/>
      <c r="F44" s="212"/>
      <c r="G44" s="212"/>
      <c r="H44" s="213" t="str">
        <f t="shared" si="3"/>
        <v/>
      </c>
      <c r="I44" s="216" t="str">
        <f t="shared" si="4"/>
        <v/>
      </c>
      <c r="J44" s="213" t="str">
        <f t="shared" si="5"/>
        <v/>
      </c>
      <c r="K44" s="69"/>
      <c r="L44" s="214"/>
      <c r="N44" s="317"/>
      <c r="O44" s="317"/>
      <c r="P44" s="317"/>
      <c r="Q44" s="317"/>
    </row>
    <row r="45" spans="1:17" s="67" customFormat="1" ht="18" customHeight="1" outlineLevel="2" thickTop="1" thickBot="1">
      <c r="A45" s="213" t="s">
        <v>268</v>
      </c>
      <c r="B45" s="515" t="s">
        <v>216</v>
      </c>
      <c r="C45" s="447"/>
      <c r="D45" s="211"/>
      <c r="E45" s="212"/>
      <c r="F45" s="212"/>
      <c r="G45" s="216"/>
      <c r="H45" s="213" t="str">
        <f t="shared" si="3"/>
        <v/>
      </c>
      <c r="I45" s="216" t="str">
        <f t="shared" si="4"/>
        <v/>
      </c>
      <c r="J45" s="213" t="str">
        <f t="shared" si="5"/>
        <v/>
      </c>
      <c r="K45" s="69"/>
      <c r="L45" s="214"/>
      <c r="N45" s="317"/>
      <c r="O45" s="317"/>
      <c r="P45" s="317"/>
      <c r="Q45" s="317"/>
    </row>
    <row r="46" spans="1:17" s="67" customFormat="1" ht="18" customHeight="1" outlineLevel="2" thickTop="1" thickBot="1">
      <c r="A46" s="213" t="s">
        <v>269</v>
      </c>
      <c r="B46" s="515" t="s">
        <v>216</v>
      </c>
      <c r="C46" s="447"/>
      <c r="D46" s="211"/>
      <c r="E46" s="212"/>
      <c r="F46" s="212"/>
      <c r="G46" s="216"/>
      <c r="H46" s="213" t="str">
        <f t="shared" si="3"/>
        <v/>
      </c>
      <c r="I46" s="216" t="str">
        <f t="shared" si="4"/>
        <v/>
      </c>
      <c r="J46" s="213" t="str">
        <f t="shared" si="5"/>
        <v/>
      </c>
      <c r="K46" s="69"/>
      <c r="L46" s="214"/>
      <c r="N46" s="317"/>
      <c r="O46" s="317"/>
      <c r="P46" s="317"/>
      <c r="Q46" s="317"/>
    </row>
    <row r="47" spans="1:17" s="67" customFormat="1" ht="18" customHeight="1" outlineLevel="2" thickTop="1" thickBot="1">
      <c r="A47" s="213" t="s">
        <v>270</v>
      </c>
      <c r="B47" s="515" t="s">
        <v>216</v>
      </c>
      <c r="C47" s="447"/>
      <c r="D47" s="211"/>
      <c r="E47" s="212"/>
      <c r="F47" s="212"/>
      <c r="G47" s="216"/>
      <c r="H47" s="213" t="str">
        <f t="shared" si="3"/>
        <v/>
      </c>
      <c r="I47" s="216" t="str">
        <f t="shared" si="4"/>
        <v/>
      </c>
      <c r="J47" s="213" t="str">
        <f t="shared" si="5"/>
        <v/>
      </c>
      <c r="K47" s="69"/>
      <c r="L47" s="214"/>
      <c r="N47" s="317"/>
      <c r="O47" s="317"/>
      <c r="P47" s="317"/>
      <c r="Q47" s="317"/>
    </row>
    <row r="48" spans="1:17" s="67" customFormat="1" ht="18" customHeight="1" thickTop="1" thickBot="1">
      <c r="A48" s="224">
        <v>2</v>
      </c>
      <c r="B48" s="443"/>
      <c r="C48" s="65"/>
      <c r="D48" s="222" t="s">
        <v>168</v>
      </c>
      <c r="E48" s="65"/>
      <c r="F48" s="65"/>
      <c r="G48" s="221"/>
      <c r="H48" s="231">
        <f>SUM(H49,H65,H77,H87,H106,H120,H138,H148,H158,H175,H191,H202,H212,H230,H249,H272,H323,H333,H353)</f>
        <v>0</v>
      </c>
      <c r="I48" s="221"/>
      <c r="J48" s="231">
        <f>SUM(J49,J65,J77,J87,J106,J120,J138,J148,J158,J175,J191,J202,J212,J230,J249,J272,J323,J333,J353)</f>
        <v>0</v>
      </c>
      <c r="K48" s="63"/>
      <c r="L48" s="64"/>
      <c r="N48" s="317"/>
      <c r="O48" s="317"/>
      <c r="P48" s="317"/>
      <c r="Q48" s="317"/>
    </row>
    <row r="49" spans="1:17" s="67" customFormat="1" ht="18" customHeight="1" outlineLevel="1" thickTop="1" thickBot="1">
      <c r="A49" s="226" t="s">
        <v>135</v>
      </c>
      <c r="B49" s="442"/>
      <c r="C49" s="446"/>
      <c r="D49" s="227" t="s">
        <v>271</v>
      </c>
      <c r="E49" s="228"/>
      <c r="F49" s="228"/>
      <c r="G49" s="219"/>
      <c r="H49" s="219">
        <f>SUM(H50:H64)</f>
        <v>0</v>
      </c>
      <c r="I49" s="219"/>
      <c r="J49" s="219">
        <f>SUM(J50:J64)</f>
        <v>0</v>
      </c>
      <c r="K49" s="68"/>
      <c r="L49" s="223"/>
      <c r="N49" s="317"/>
      <c r="O49" s="317"/>
      <c r="P49" s="317"/>
      <c r="Q49" s="317"/>
    </row>
    <row r="50" spans="1:17" s="67" customFormat="1" ht="18" customHeight="1" outlineLevel="2" thickTop="1" thickBot="1">
      <c r="A50" s="213" t="s">
        <v>272</v>
      </c>
      <c r="B50" s="515" t="s">
        <v>216</v>
      </c>
      <c r="C50" s="447"/>
      <c r="D50" s="394" t="s">
        <v>273</v>
      </c>
      <c r="E50" s="212"/>
      <c r="F50" s="212" t="s">
        <v>218</v>
      </c>
      <c r="G50" s="388"/>
      <c r="H50" s="213" t="str">
        <f t="shared" ref="H50:H64" si="6">IF(E50=0,"",G50*E50)</f>
        <v/>
      </c>
      <c r="I50" s="216" t="str">
        <f t="shared" ref="I50:I64" si="7">IF(G50="","",G50*(1+$H$8))</f>
        <v/>
      </c>
      <c r="J50" s="213" t="str">
        <f t="shared" ref="J50:J64" si="8">IF(E50=0,"",I50*E50)</f>
        <v/>
      </c>
      <c r="K50" s="68"/>
      <c r="L50" s="214"/>
      <c r="N50" s="317"/>
      <c r="O50" s="317"/>
      <c r="P50" s="317"/>
      <c r="Q50" s="317"/>
    </row>
    <row r="51" spans="1:17" s="67" customFormat="1" ht="18" customHeight="1" outlineLevel="2" thickTop="1" thickBot="1">
      <c r="A51" s="213" t="s">
        <v>274</v>
      </c>
      <c r="B51" s="515" t="s">
        <v>216</v>
      </c>
      <c r="C51" s="447"/>
      <c r="D51" s="211" t="s">
        <v>275</v>
      </c>
      <c r="E51" s="212"/>
      <c r="F51" s="212" t="s">
        <v>276</v>
      </c>
      <c r="G51" s="388"/>
      <c r="H51" s="213" t="str">
        <f t="shared" si="6"/>
        <v/>
      </c>
      <c r="I51" s="216" t="str">
        <f t="shared" si="7"/>
        <v/>
      </c>
      <c r="J51" s="213" t="str">
        <f t="shared" si="8"/>
        <v/>
      </c>
      <c r="K51" s="68"/>
      <c r="L51" s="218"/>
      <c r="N51" s="317"/>
      <c r="O51" s="317"/>
      <c r="P51" s="317"/>
      <c r="Q51" s="317"/>
    </row>
    <row r="52" spans="1:17" s="67" customFormat="1" ht="18" customHeight="1" outlineLevel="2" thickTop="1" thickBot="1">
      <c r="A52" s="213" t="s">
        <v>277</v>
      </c>
      <c r="B52" s="515" t="s">
        <v>216</v>
      </c>
      <c r="C52" s="447"/>
      <c r="D52" s="211" t="s">
        <v>278</v>
      </c>
      <c r="E52" s="212"/>
      <c r="F52" s="212" t="s">
        <v>260</v>
      </c>
      <c r="G52" s="388"/>
      <c r="H52" s="213" t="str">
        <f t="shared" si="6"/>
        <v/>
      </c>
      <c r="I52" s="216" t="str">
        <f t="shared" si="7"/>
        <v/>
      </c>
      <c r="J52" s="213" t="str">
        <f t="shared" si="8"/>
        <v/>
      </c>
      <c r="K52" s="68"/>
      <c r="L52" s="218"/>
      <c r="N52" s="317"/>
      <c r="O52" s="317"/>
      <c r="P52" s="317"/>
      <c r="Q52" s="317"/>
    </row>
    <row r="53" spans="1:17" s="67" customFormat="1" ht="18" customHeight="1" outlineLevel="2" thickTop="1" thickBot="1">
      <c r="A53" s="213" t="s">
        <v>279</v>
      </c>
      <c r="B53" s="515" t="s">
        <v>216</v>
      </c>
      <c r="C53" s="447"/>
      <c r="D53" s="211" t="s">
        <v>280</v>
      </c>
      <c r="E53" s="212"/>
      <c r="F53" s="212" t="s">
        <v>260</v>
      </c>
      <c r="G53" s="388"/>
      <c r="H53" s="213" t="str">
        <f t="shared" si="6"/>
        <v/>
      </c>
      <c r="I53" s="216" t="str">
        <f t="shared" si="7"/>
        <v/>
      </c>
      <c r="J53" s="213" t="str">
        <f t="shared" si="8"/>
        <v/>
      </c>
      <c r="K53" s="68"/>
      <c r="L53" s="214"/>
      <c r="N53" s="317"/>
      <c r="O53" s="317"/>
      <c r="P53" s="317"/>
      <c r="Q53" s="317"/>
    </row>
    <row r="54" spans="1:17" s="67" customFormat="1" ht="18" customHeight="1" outlineLevel="2" thickTop="1" thickBot="1">
      <c r="A54" s="213" t="s">
        <v>281</v>
      </c>
      <c r="B54" s="515" t="s">
        <v>216</v>
      </c>
      <c r="C54" s="447"/>
      <c r="D54" s="394" t="s">
        <v>282</v>
      </c>
      <c r="E54" s="212"/>
      <c r="F54" s="212" t="s">
        <v>283</v>
      </c>
      <c r="G54" s="388"/>
      <c r="H54" s="213" t="str">
        <f t="shared" si="6"/>
        <v/>
      </c>
      <c r="I54" s="216" t="str">
        <f t="shared" si="7"/>
        <v/>
      </c>
      <c r="J54" s="213" t="str">
        <f t="shared" si="8"/>
        <v/>
      </c>
      <c r="K54" s="68"/>
      <c r="L54" s="214"/>
      <c r="N54" s="317"/>
      <c r="O54" s="317"/>
      <c r="P54" s="317"/>
      <c r="Q54" s="317"/>
    </row>
    <row r="55" spans="1:17" s="67" customFormat="1" ht="18" customHeight="1" outlineLevel="2" thickTop="1" thickBot="1">
      <c r="A55" s="213" t="s">
        <v>284</v>
      </c>
      <c r="B55" s="515" t="s">
        <v>216</v>
      </c>
      <c r="C55" s="447"/>
      <c r="D55" s="211" t="s">
        <v>285</v>
      </c>
      <c r="E55" s="212"/>
      <c r="F55" s="212" t="s">
        <v>286</v>
      </c>
      <c r="G55" s="388"/>
      <c r="H55" s="213" t="str">
        <f t="shared" si="6"/>
        <v/>
      </c>
      <c r="I55" s="216" t="str">
        <f t="shared" si="7"/>
        <v/>
      </c>
      <c r="J55" s="213" t="str">
        <f t="shared" si="8"/>
        <v/>
      </c>
      <c r="K55" s="68"/>
      <c r="L55" s="214"/>
      <c r="N55" s="317"/>
      <c r="O55" s="317"/>
      <c r="P55" s="317"/>
      <c r="Q55" s="317"/>
    </row>
    <row r="56" spans="1:17" s="67" customFormat="1" ht="18" customHeight="1" outlineLevel="2" thickTop="1" thickBot="1">
      <c r="A56" s="213" t="s">
        <v>287</v>
      </c>
      <c r="B56" s="515" t="s">
        <v>216</v>
      </c>
      <c r="C56" s="447"/>
      <c r="D56" s="211" t="s">
        <v>288</v>
      </c>
      <c r="E56" s="212"/>
      <c r="F56" s="212" t="s">
        <v>283</v>
      </c>
      <c r="G56" s="388"/>
      <c r="H56" s="213" t="str">
        <f t="shared" si="6"/>
        <v/>
      </c>
      <c r="I56" s="216" t="str">
        <f t="shared" si="7"/>
        <v/>
      </c>
      <c r="J56" s="213" t="str">
        <f t="shared" si="8"/>
        <v/>
      </c>
      <c r="K56" s="68"/>
      <c r="L56" s="214"/>
      <c r="N56" s="317"/>
      <c r="O56" s="317"/>
      <c r="P56" s="317"/>
      <c r="Q56" s="317"/>
    </row>
    <row r="57" spans="1:17" s="67" customFormat="1" ht="18" customHeight="1" outlineLevel="2" thickTop="1" thickBot="1">
      <c r="A57" s="213" t="s">
        <v>289</v>
      </c>
      <c r="B57" s="515" t="s">
        <v>216</v>
      </c>
      <c r="C57" s="447"/>
      <c r="D57" s="211" t="s">
        <v>290</v>
      </c>
      <c r="E57" s="212"/>
      <c r="F57" s="212" t="s">
        <v>260</v>
      </c>
      <c r="G57" s="388"/>
      <c r="H57" s="213" t="str">
        <f t="shared" si="6"/>
        <v/>
      </c>
      <c r="I57" s="216" t="str">
        <f t="shared" si="7"/>
        <v/>
      </c>
      <c r="J57" s="213" t="str">
        <f t="shared" si="8"/>
        <v/>
      </c>
      <c r="K57" s="68"/>
      <c r="L57" s="214"/>
      <c r="N57" s="317"/>
      <c r="O57" s="317"/>
      <c r="P57" s="317"/>
      <c r="Q57" s="317"/>
    </row>
    <row r="58" spans="1:17" s="67" customFormat="1" ht="18" customHeight="1" outlineLevel="2" thickTop="1" thickBot="1">
      <c r="A58" s="213" t="s">
        <v>291</v>
      </c>
      <c r="B58" s="515" t="s">
        <v>216</v>
      </c>
      <c r="C58" s="447"/>
      <c r="D58" s="211" t="s">
        <v>292</v>
      </c>
      <c r="E58" s="212"/>
      <c r="F58" s="212" t="s">
        <v>283</v>
      </c>
      <c r="G58" s="388"/>
      <c r="H58" s="213" t="str">
        <f t="shared" si="6"/>
        <v/>
      </c>
      <c r="I58" s="216" t="str">
        <f t="shared" si="7"/>
        <v/>
      </c>
      <c r="J58" s="213" t="str">
        <f t="shared" si="8"/>
        <v/>
      </c>
      <c r="K58" s="68"/>
      <c r="L58" s="214"/>
      <c r="N58" s="317"/>
      <c r="O58" s="317"/>
      <c r="P58" s="317"/>
      <c r="Q58" s="317"/>
    </row>
    <row r="59" spans="1:17" s="67" customFormat="1" ht="18" customHeight="1" outlineLevel="2" thickTop="1" thickBot="1">
      <c r="A59" s="213" t="s">
        <v>293</v>
      </c>
      <c r="B59" s="515" t="s">
        <v>216</v>
      </c>
      <c r="C59" s="447"/>
      <c r="D59" s="211" t="s">
        <v>294</v>
      </c>
      <c r="E59" s="212"/>
      <c r="F59" s="212" t="s">
        <v>260</v>
      </c>
      <c r="G59" s="388"/>
      <c r="H59" s="213" t="str">
        <f t="shared" si="6"/>
        <v/>
      </c>
      <c r="I59" s="216" t="str">
        <f t="shared" si="7"/>
        <v/>
      </c>
      <c r="J59" s="213" t="str">
        <f t="shared" si="8"/>
        <v/>
      </c>
      <c r="K59" s="68"/>
      <c r="L59" s="214"/>
      <c r="N59" s="317"/>
      <c r="O59" s="317"/>
      <c r="P59" s="317"/>
      <c r="Q59" s="317"/>
    </row>
    <row r="60" spans="1:17" s="67" customFormat="1" ht="18" customHeight="1" outlineLevel="2" thickTop="1" thickBot="1">
      <c r="A60" s="213" t="s">
        <v>295</v>
      </c>
      <c r="B60" s="515" t="s">
        <v>216</v>
      </c>
      <c r="C60" s="447"/>
      <c r="D60" s="211"/>
      <c r="E60" s="212"/>
      <c r="F60" s="212" t="s">
        <v>296</v>
      </c>
      <c r="G60" s="216"/>
      <c r="H60" s="213" t="str">
        <f t="shared" si="6"/>
        <v/>
      </c>
      <c r="I60" s="216" t="str">
        <f t="shared" si="7"/>
        <v/>
      </c>
      <c r="J60" s="213" t="str">
        <f t="shared" si="8"/>
        <v/>
      </c>
      <c r="K60" s="68"/>
      <c r="L60" s="214"/>
      <c r="N60" s="317"/>
      <c r="O60" s="317"/>
      <c r="P60" s="317"/>
      <c r="Q60" s="317"/>
    </row>
    <row r="61" spans="1:17" s="67" customFormat="1" ht="18" customHeight="1" outlineLevel="2" thickTop="1" thickBot="1">
      <c r="A61" s="213" t="s">
        <v>297</v>
      </c>
      <c r="B61" s="515" t="s">
        <v>216</v>
      </c>
      <c r="C61" s="447"/>
      <c r="D61" s="211"/>
      <c r="E61" s="212"/>
      <c r="F61" s="212"/>
      <c r="G61" s="216"/>
      <c r="H61" s="213" t="str">
        <f t="shared" si="6"/>
        <v/>
      </c>
      <c r="I61" s="216" t="str">
        <f t="shared" si="7"/>
        <v/>
      </c>
      <c r="J61" s="213" t="str">
        <f t="shared" si="8"/>
        <v/>
      </c>
      <c r="K61" s="68"/>
      <c r="L61" s="214"/>
      <c r="N61" s="317"/>
      <c r="O61" s="317"/>
      <c r="P61" s="317"/>
      <c r="Q61" s="317"/>
    </row>
    <row r="62" spans="1:17" s="67" customFormat="1" ht="18" customHeight="1" outlineLevel="2" thickTop="1" thickBot="1">
      <c r="A62" s="213" t="s">
        <v>298</v>
      </c>
      <c r="B62" s="515" t="s">
        <v>216</v>
      </c>
      <c r="C62" s="447"/>
      <c r="D62" s="211"/>
      <c r="E62" s="212"/>
      <c r="F62" s="212"/>
      <c r="G62" s="216"/>
      <c r="H62" s="213" t="str">
        <f t="shared" si="6"/>
        <v/>
      </c>
      <c r="I62" s="216" t="str">
        <f t="shared" si="7"/>
        <v/>
      </c>
      <c r="J62" s="213" t="str">
        <f t="shared" si="8"/>
        <v/>
      </c>
      <c r="K62" s="68"/>
      <c r="L62" s="214"/>
      <c r="N62" s="317"/>
      <c r="O62" s="317"/>
      <c r="P62" s="317"/>
      <c r="Q62" s="317"/>
    </row>
    <row r="63" spans="1:17" s="67" customFormat="1" ht="18" customHeight="1" outlineLevel="2" thickTop="1" thickBot="1">
      <c r="A63" s="213" t="s">
        <v>299</v>
      </c>
      <c r="B63" s="515" t="s">
        <v>216</v>
      </c>
      <c r="C63" s="447"/>
      <c r="D63" s="211"/>
      <c r="E63" s="212"/>
      <c r="F63" s="212"/>
      <c r="G63" s="216"/>
      <c r="H63" s="213" t="str">
        <f t="shared" si="6"/>
        <v/>
      </c>
      <c r="I63" s="216" t="str">
        <f t="shared" si="7"/>
        <v/>
      </c>
      <c r="J63" s="213" t="str">
        <f t="shared" si="8"/>
        <v/>
      </c>
      <c r="K63" s="68"/>
      <c r="L63" s="214"/>
      <c r="N63" s="317"/>
      <c r="O63" s="317"/>
      <c r="P63" s="317"/>
      <c r="Q63" s="317"/>
    </row>
    <row r="64" spans="1:17" s="67" customFormat="1" ht="18" customHeight="1" outlineLevel="2" thickTop="1" thickBot="1">
      <c r="A64" s="213" t="s">
        <v>300</v>
      </c>
      <c r="B64" s="515" t="s">
        <v>216</v>
      </c>
      <c r="C64" s="447"/>
      <c r="D64" s="211"/>
      <c r="E64" s="212"/>
      <c r="F64" s="212"/>
      <c r="G64" s="216"/>
      <c r="H64" s="213" t="str">
        <f t="shared" si="6"/>
        <v/>
      </c>
      <c r="I64" s="216" t="str">
        <f t="shared" si="7"/>
        <v/>
      </c>
      <c r="J64" s="213" t="str">
        <f t="shared" si="8"/>
        <v/>
      </c>
      <c r="K64" s="68"/>
      <c r="L64" s="214"/>
      <c r="N64" s="317"/>
      <c r="O64" s="317"/>
      <c r="P64" s="317"/>
      <c r="Q64" s="317"/>
    </row>
    <row r="65" spans="1:17" s="67" customFormat="1" ht="18" customHeight="1" outlineLevel="1" thickTop="1" thickBot="1">
      <c r="A65" s="226" t="s">
        <v>136</v>
      </c>
      <c r="B65" s="442"/>
      <c r="C65" s="446"/>
      <c r="D65" s="227" t="s">
        <v>301</v>
      </c>
      <c r="E65" s="228"/>
      <c r="F65" s="228"/>
      <c r="G65" s="219"/>
      <c r="H65" s="219">
        <f>SUM(H66:H76)</f>
        <v>0</v>
      </c>
      <c r="I65" s="219"/>
      <c r="J65" s="219">
        <f>SUM(J66:J76)</f>
        <v>0</v>
      </c>
      <c r="K65" s="68"/>
      <c r="L65" s="223"/>
      <c r="N65" s="317"/>
      <c r="O65" s="317"/>
      <c r="P65" s="317"/>
      <c r="Q65" s="317"/>
    </row>
    <row r="66" spans="1:17" s="67" customFormat="1" ht="18" customHeight="1" outlineLevel="2" thickTop="1" thickBot="1">
      <c r="A66" s="213" t="s">
        <v>302</v>
      </c>
      <c r="B66" s="515" t="s">
        <v>216</v>
      </c>
      <c r="C66" s="447" t="s">
        <v>303</v>
      </c>
      <c r="D66" s="211" t="s">
        <v>304</v>
      </c>
      <c r="E66" s="212"/>
      <c r="F66" s="212" t="s">
        <v>305</v>
      </c>
      <c r="G66" s="388"/>
      <c r="H66" s="213" t="str">
        <f t="shared" ref="H66:H76" si="9">IF(E66=0,"",G66*E66)</f>
        <v/>
      </c>
      <c r="I66" s="216" t="str">
        <f t="shared" ref="I66:I76" si="10">IF(G66="","",G66*(1+$H$8))</f>
        <v/>
      </c>
      <c r="J66" s="213" t="str">
        <f t="shared" ref="J66:J76" si="11">IF(E66=0,"",I66*E66)</f>
        <v/>
      </c>
      <c r="K66" s="68"/>
      <c r="L66" s="214"/>
      <c r="N66" s="317"/>
      <c r="O66" s="317"/>
      <c r="P66" s="317"/>
      <c r="Q66" s="317"/>
    </row>
    <row r="67" spans="1:17" s="67" customFormat="1" ht="18" customHeight="1" outlineLevel="2" thickTop="1" thickBot="1">
      <c r="A67" s="213" t="s">
        <v>306</v>
      </c>
      <c r="B67" s="515" t="s">
        <v>216</v>
      </c>
      <c r="C67" s="447">
        <v>2004004</v>
      </c>
      <c r="D67" s="211" t="s">
        <v>307</v>
      </c>
      <c r="E67" s="212"/>
      <c r="F67" s="212" t="s">
        <v>286</v>
      </c>
      <c r="G67" s="388"/>
      <c r="H67" s="213" t="str">
        <f t="shared" si="9"/>
        <v/>
      </c>
      <c r="I67" s="216" t="str">
        <f t="shared" si="10"/>
        <v/>
      </c>
      <c r="J67" s="213" t="str">
        <f t="shared" si="11"/>
        <v/>
      </c>
      <c r="K67" s="68"/>
      <c r="L67" s="214"/>
      <c r="N67" s="317"/>
      <c r="O67" s="317"/>
      <c r="P67" s="317"/>
      <c r="Q67" s="317"/>
    </row>
    <row r="68" spans="1:17" s="67" customFormat="1" ht="18" customHeight="1" outlineLevel="2" thickTop="1" thickBot="1">
      <c r="A68" s="213" t="s">
        <v>308</v>
      </c>
      <c r="B68" s="515" t="s">
        <v>216</v>
      </c>
      <c r="C68" s="447" t="s">
        <v>309</v>
      </c>
      <c r="D68" s="211" t="s">
        <v>310</v>
      </c>
      <c r="E68" s="212"/>
      <c r="F68" s="212" t="s">
        <v>260</v>
      </c>
      <c r="G68" s="388"/>
      <c r="H68" s="213" t="str">
        <f t="shared" si="9"/>
        <v/>
      </c>
      <c r="I68" s="216" t="str">
        <f t="shared" si="10"/>
        <v/>
      </c>
      <c r="J68" s="213" t="str">
        <f t="shared" si="11"/>
        <v/>
      </c>
      <c r="K68" s="68"/>
      <c r="L68" s="214"/>
      <c r="N68" s="317"/>
      <c r="O68" s="317"/>
      <c r="P68" s="317"/>
      <c r="Q68" s="317"/>
    </row>
    <row r="69" spans="1:17" s="67" customFormat="1" ht="18" customHeight="1" outlineLevel="2" thickTop="1" thickBot="1">
      <c r="A69" s="213" t="s">
        <v>311</v>
      </c>
      <c r="B69" s="515" t="s">
        <v>216</v>
      </c>
      <c r="C69" s="447">
        <v>3001030</v>
      </c>
      <c r="D69" s="211" t="s">
        <v>312</v>
      </c>
      <c r="E69" s="389"/>
      <c r="F69" s="212" t="s">
        <v>260</v>
      </c>
      <c r="G69" s="388"/>
      <c r="H69" s="213" t="str">
        <f t="shared" si="9"/>
        <v/>
      </c>
      <c r="I69" s="216" t="str">
        <f t="shared" si="10"/>
        <v/>
      </c>
      <c r="J69" s="213" t="str">
        <f t="shared" si="11"/>
        <v/>
      </c>
      <c r="K69" s="68"/>
      <c r="L69" s="214"/>
      <c r="N69" s="317"/>
      <c r="O69" s="317"/>
      <c r="P69" s="317"/>
      <c r="Q69" s="317"/>
    </row>
    <row r="70" spans="1:17" s="67" customFormat="1" ht="18" customHeight="1" outlineLevel="2" thickTop="1" thickBot="1">
      <c r="A70" s="213" t="s">
        <v>313</v>
      </c>
      <c r="B70" s="515" t="s">
        <v>216</v>
      </c>
      <c r="C70" s="447" t="str">
        <f>A70</f>
        <v>2.2.5</v>
      </c>
      <c r="D70" s="211" t="s">
        <v>314</v>
      </c>
      <c r="E70" s="212"/>
      <c r="F70" s="212" t="s">
        <v>218</v>
      </c>
      <c r="G70" s="388"/>
      <c r="H70" s="213" t="str">
        <f t="shared" si="9"/>
        <v/>
      </c>
      <c r="I70" s="216" t="str">
        <f t="shared" si="10"/>
        <v/>
      </c>
      <c r="J70" s="213" t="str">
        <f t="shared" si="11"/>
        <v/>
      </c>
      <c r="K70" s="68"/>
      <c r="L70" s="214"/>
      <c r="N70" s="317"/>
      <c r="O70" s="317"/>
      <c r="P70" s="317"/>
      <c r="Q70" s="317"/>
    </row>
    <row r="71" spans="1:17" s="67" customFormat="1" ht="18" customHeight="1" outlineLevel="2" thickTop="1" thickBot="1">
      <c r="A71" s="213" t="s">
        <v>315</v>
      </c>
      <c r="B71" s="515" t="s">
        <v>216</v>
      </c>
      <c r="C71" s="447"/>
      <c r="D71" s="211" t="s">
        <v>316</v>
      </c>
      <c r="E71" s="212"/>
      <c r="F71" s="212"/>
      <c r="G71" s="388"/>
      <c r="H71" s="213" t="str">
        <f t="shared" si="9"/>
        <v/>
      </c>
      <c r="I71" s="216" t="str">
        <f t="shared" si="10"/>
        <v/>
      </c>
      <c r="J71" s="213" t="str">
        <f t="shared" si="11"/>
        <v/>
      </c>
      <c r="K71" s="68"/>
      <c r="L71" s="214"/>
      <c r="N71" s="317"/>
      <c r="O71" s="317"/>
      <c r="P71" s="317"/>
      <c r="Q71" s="317"/>
    </row>
    <row r="72" spans="1:17" s="67" customFormat="1" ht="18" customHeight="1" outlineLevel="2" thickTop="1" thickBot="1">
      <c r="A72" s="213" t="s">
        <v>317</v>
      </c>
      <c r="B72" s="515" t="s">
        <v>216</v>
      </c>
      <c r="C72" s="447"/>
      <c r="D72" s="211" t="s">
        <v>318</v>
      </c>
      <c r="E72" s="212"/>
      <c r="F72" s="212"/>
      <c r="G72" s="388"/>
      <c r="H72" s="213" t="str">
        <f t="shared" si="9"/>
        <v/>
      </c>
      <c r="I72" s="216" t="str">
        <f t="shared" si="10"/>
        <v/>
      </c>
      <c r="J72" s="213" t="str">
        <f t="shared" si="11"/>
        <v/>
      </c>
      <c r="K72" s="68"/>
      <c r="L72" s="214"/>
      <c r="N72" s="317"/>
      <c r="O72" s="317"/>
      <c r="P72" s="317"/>
      <c r="Q72" s="317"/>
    </row>
    <row r="73" spans="1:17" s="67" customFormat="1" ht="18" customHeight="1" outlineLevel="2" thickTop="1" thickBot="1">
      <c r="A73" s="213" t="s">
        <v>319</v>
      </c>
      <c r="B73" s="515" t="s">
        <v>216</v>
      </c>
      <c r="C73" s="447"/>
      <c r="D73" s="211"/>
      <c r="E73" s="212"/>
      <c r="F73" s="212"/>
      <c r="G73" s="388"/>
      <c r="H73" s="213" t="str">
        <f t="shared" si="9"/>
        <v/>
      </c>
      <c r="I73" s="216" t="str">
        <f t="shared" si="10"/>
        <v/>
      </c>
      <c r="J73" s="213" t="str">
        <f t="shared" si="11"/>
        <v/>
      </c>
      <c r="K73" s="68"/>
      <c r="L73" s="214"/>
      <c r="N73" s="317"/>
      <c r="O73" s="317"/>
      <c r="P73" s="317"/>
      <c r="Q73" s="317"/>
    </row>
    <row r="74" spans="1:17" s="67" customFormat="1" ht="18" customHeight="1" outlineLevel="2" thickTop="1" thickBot="1">
      <c r="A74" s="213" t="s">
        <v>320</v>
      </c>
      <c r="B74" s="515" t="s">
        <v>216</v>
      </c>
      <c r="C74" s="447">
        <v>2004004</v>
      </c>
      <c r="D74" s="211"/>
      <c r="E74" s="212"/>
      <c r="F74" s="212" t="s">
        <v>286</v>
      </c>
      <c r="G74" s="388"/>
      <c r="H74" s="213" t="str">
        <f t="shared" si="9"/>
        <v/>
      </c>
      <c r="I74" s="216" t="str">
        <f t="shared" si="10"/>
        <v/>
      </c>
      <c r="J74" s="213" t="str">
        <f t="shared" si="11"/>
        <v/>
      </c>
      <c r="K74" s="68"/>
      <c r="L74" s="214"/>
      <c r="N74" s="317"/>
      <c r="O74" s="317"/>
      <c r="P74" s="317"/>
      <c r="Q74" s="317"/>
    </row>
    <row r="75" spans="1:17" s="67" customFormat="1" ht="18" customHeight="1" outlineLevel="2" thickTop="1" thickBot="1">
      <c r="A75" s="213" t="s">
        <v>321</v>
      </c>
      <c r="B75" s="515" t="s">
        <v>216</v>
      </c>
      <c r="C75" s="447">
        <v>90280</v>
      </c>
      <c r="D75" s="211"/>
      <c r="E75" s="212"/>
      <c r="F75" s="212" t="s">
        <v>260</v>
      </c>
      <c r="G75" s="388"/>
      <c r="H75" s="213" t="str">
        <f t="shared" si="9"/>
        <v/>
      </c>
      <c r="I75" s="216" t="str">
        <f t="shared" si="10"/>
        <v/>
      </c>
      <c r="J75" s="213" t="str">
        <f t="shared" si="11"/>
        <v/>
      </c>
      <c r="K75" s="68"/>
      <c r="L75" s="214"/>
      <c r="N75" s="317"/>
      <c r="O75" s="317"/>
      <c r="P75" s="317"/>
      <c r="Q75" s="317"/>
    </row>
    <row r="76" spans="1:17" s="67" customFormat="1" ht="18" customHeight="1" outlineLevel="2" thickTop="1" thickBot="1">
      <c r="A76" s="213" t="s">
        <v>322</v>
      </c>
      <c r="B76" s="515" t="s">
        <v>216</v>
      </c>
      <c r="C76" s="447"/>
      <c r="D76" s="211"/>
      <c r="E76" s="212"/>
      <c r="F76" s="212"/>
      <c r="G76" s="216"/>
      <c r="H76" s="213" t="str">
        <f t="shared" si="9"/>
        <v/>
      </c>
      <c r="I76" s="216" t="str">
        <f t="shared" si="10"/>
        <v/>
      </c>
      <c r="J76" s="213" t="str">
        <f t="shared" si="11"/>
        <v/>
      </c>
      <c r="K76" s="68"/>
      <c r="L76" s="214"/>
      <c r="N76" s="317"/>
      <c r="O76" s="317"/>
      <c r="P76" s="317"/>
      <c r="Q76" s="317"/>
    </row>
    <row r="77" spans="1:17" s="67" customFormat="1" ht="18" customHeight="1" outlineLevel="1" thickTop="1" thickBot="1">
      <c r="A77" s="226" t="s">
        <v>137</v>
      </c>
      <c r="B77" s="442"/>
      <c r="C77" s="446"/>
      <c r="D77" s="227" t="s">
        <v>323</v>
      </c>
      <c r="E77" s="228"/>
      <c r="F77" s="228"/>
      <c r="G77" s="219"/>
      <c r="H77" s="219">
        <f>SUM(H78:H86)</f>
        <v>0</v>
      </c>
      <c r="I77" s="219"/>
      <c r="J77" s="219">
        <f>SUM(J78:J86)</f>
        <v>0</v>
      </c>
      <c r="K77" s="68"/>
      <c r="L77" s="223"/>
      <c r="N77" s="317"/>
      <c r="O77" s="317"/>
      <c r="P77" s="317"/>
      <c r="Q77" s="317"/>
    </row>
    <row r="78" spans="1:17" s="67" customFormat="1" ht="18" customHeight="1" outlineLevel="2" thickTop="1" thickBot="1">
      <c r="A78" s="213" t="s">
        <v>324</v>
      </c>
      <c r="B78" s="515" t="s">
        <v>216</v>
      </c>
      <c r="C78" s="447" t="s">
        <v>325</v>
      </c>
      <c r="D78" s="211" t="s">
        <v>326</v>
      </c>
      <c r="E78" s="212"/>
      <c r="F78" s="212" t="s">
        <v>283</v>
      </c>
      <c r="G78" s="388">
        <v>122.21670391523881</v>
      </c>
      <c r="H78" s="213" t="str">
        <f t="shared" ref="H78:H86" si="12">IF(E78=0,"",G78*E78)</f>
        <v/>
      </c>
      <c r="I78" s="216">
        <f t="shared" ref="I78:I86" si="13">IF(G78="","",G78*(1+$H$8))</f>
        <v>146.66004469828655</v>
      </c>
      <c r="J78" s="213" t="str">
        <f t="shared" ref="J78:J86" si="14">IF(E78=0,"",I78*E78)</f>
        <v/>
      </c>
      <c r="K78" s="68"/>
      <c r="L78" s="214"/>
      <c r="N78" s="317"/>
      <c r="O78" s="317"/>
      <c r="P78" s="317"/>
      <c r="Q78" s="317"/>
    </row>
    <row r="79" spans="1:17" s="67" customFormat="1" ht="18" customHeight="1" outlineLevel="2" thickTop="1" thickBot="1">
      <c r="A79" s="213" t="s">
        <v>327</v>
      </c>
      <c r="B79" s="515" t="s">
        <v>216</v>
      </c>
      <c r="C79" s="447" t="s">
        <v>328</v>
      </c>
      <c r="D79" s="211" t="s">
        <v>329</v>
      </c>
      <c r="E79" s="212"/>
      <c r="F79" s="212" t="s">
        <v>283</v>
      </c>
      <c r="G79" s="388">
        <v>121.70350136578098</v>
      </c>
      <c r="H79" s="213" t="str">
        <f t="shared" si="12"/>
        <v/>
      </c>
      <c r="I79" s="216">
        <f t="shared" si="13"/>
        <v>146.04420163893718</v>
      </c>
      <c r="J79" s="213" t="str">
        <f t="shared" si="14"/>
        <v/>
      </c>
      <c r="K79" s="68"/>
      <c r="L79" s="214"/>
      <c r="N79" s="317"/>
      <c r="O79" s="317"/>
      <c r="P79" s="317"/>
      <c r="Q79" s="317"/>
    </row>
    <row r="80" spans="1:17" s="67" customFormat="1" ht="18" customHeight="1" outlineLevel="2" thickTop="1" thickBot="1">
      <c r="A80" s="213" t="s">
        <v>330</v>
      </c>
      <c r="B80" s="515" t="s">
        <v>216</v>
      </c>
      <c r="C80" s="447" t="s">
        <v>331</v>
      </c>
      <c r="D80" s="211" t="s">
        <v>332</v>
      </c>
      <c r="E80" s="212"/>
      <c r="F80" s="212" t="s">
        <v>283</v>
      </c>
      <c r="G80" s="216">
        <v>125.37041635626191</v>
      </c>
      <c r="H80" s="213" t="str">
        <f t="shared" si="12"/>
        <v/>
      </c>
      <c r="I80" s="216">
        <f t="shared" si="13"/>
        <v>150.44449962751429</v>
      </c>
      <c r="J80" s="213" t="str">
        <f t="shared" si="14"/>
        <v/>
      </c>
      <c r="K80" s="68"/>
      <c r="L80" s="214"/>
      <c r="N80" s="317"/>
      <c r="O80" s="317"/>
      <c r="P80" s="317"/>
      <c r="Q80" s="317"/>
    </row>
    <row r="81" spans="1:17" s="67" customFormat="1" ht="18" customHeight="1" outlineLevel="2" thickTop="1" thickBot="1">
      <c r="A81" s="213" t="s">
        <v>333</v>
      </c>
      <c r="B81" s="515" t="s">
        <v>216</v>
      </c>
      <c r="C81" s="447" t="s">
        <v>334</v>
      </c>
      <c r="D81" s="211"/>
      <c r="E81" s="212"/>
      <c r="F81" s="212" t="s">
        <v>283</v>
      </c>
      <c r="G81" s="216">
        <v>134.69911431172915</v>
      </c>
      <c r="H81" s="213" t="str">
        <f t="shared" si="12"/>
        <v/>
      </c>
      <c r="I81" s="216">
        <f t="shared" si="13"/>
        <v>161.63893717407498</v>
      </c>
      <c r="J81" s="213" t="str">
        <f t="shared" si="14"/>
        <v/>
      </c>
      <c r="K81" s="68"/>
      <c r="L81" s="214"/>
      <c r="N81" s="317"/>
      <c r="O81" s="317"/>
      <c r="P81" s="317"/>
      <c r="Q81" s="317"/>
    </row>
    <row r="82" spans="1:17" s="67" customFormat="1" ht="18" customHeight="1" outlineLevel="2" thickTop="1" thickBot="1">
      <c r="A82" s="213" t="s">
        <v>335</v>
      </c>
      <c r="B82" s="515" t="s">
        <v>216</v>
      </c>
      <c r="C82" s="447" t="s">
        <v>336</v>
      </c>
      <c r="D82" s="211"/>
      <c r="E82" s="212"/>
      <c r="F82" s="212" t="s">
        <v>283</v>
      </c>
      <c r="G82" s="216">
        <v>130.62660375796708</v>
      </c>
      <c r="H82" s="213" t="str">
        <f t="shared" si="12"/>
        <v/>
      </c>
      <c r="I82" s="216">
        <f t="shared" si="13"/>
        <v>156.7519245095605</v>
      </c>
      <c r="J82" s="213" t="str">
        <f t="shared" si="14"/>
        <v/>
      </c>
      <c r="K82" s="68"/>
      <c r="L82" s="214"/>
      <c r="N82" s="317"/>
      <c r="O82" s="317"/>
      <c r="P82" s="317"/>
      <c r="Q82" s="317"/>
    </row>
    <row r="83" spans="1:17" s="67" customFormat="1" ht="18" customHeight="1" outlineLevel="2" thickTop="1" thickBot="1">
      <c r="A83" s="213" t="s">
        <v>337</v>
      </c>
      <c r="B83" s="515" t="s">
        <v>216</v>
      </c>
      <c r="C83" s="447" t="s">
        <v>338</v>
      </c>
      <c r="D83" s="211"/>
      <c r="E83" s="212"/>
      <c r="F83" s="212" t="s">
        <v>283</v>
      </c>
      <c r="G83" s="216">
        <v>129.9726843804321</v>
      </c>
      <c r="H83" s="213" t="str">
        <f t="shared" si="12"/>
        <v/>
      </c>
      <c r="I83" s="216">
        <f t="shared" si="13"/>
        <v>155.96722125651851</v>
      </c>
      <c r="J83" s="213" t="str">
        <f t="shared" si="14"/>
        <v/>
      </c>
      <c r="K83" s="68"/>
      <c r="L83" s="214"/>
      <c r="N83" s="317"/>
      <c r="O83" s="317"/>
      <c r="P83" s="317"/>
      <c r="Q83" s="317"/>
    </row>
    <row r="84" spans="1:17" s="67" customFormat="1" ht="18" customHeight="1" outlineLevel="2" thickTop="1" thickBot="1">
      <c r="A84" s="213" t="s">
        <v>339</v>
      </c>
      <c r="B84" s="515" t="s">
        <v>216</v>
      </c>
      <c r="C84" s="447" t="s">
        <v>340</v>
      </c>
      <c r="D84" s="211"/>
      <c r="E84" s="212"/>
      <c r="F84" s="212" t="s">
        <v>283</v>
      </c>
      <c r="G84" s="216">
        <v>86.209750848439711</v>
      </c>
      <c r="H84" s="213" t="str">
        <f t="shared" si="12"/>
        <v/>
      </c>
      <c r="I84" s="216">
        <f t="shared" si="13"/>
        <v>103.45170101812765</v>
      </c>
      <c r="J84" s="213" t="str">
        <f t="shared" si="14"/>
        <v/>
      </c>
      <c r="K84" s="68"/>
      <c r="L84" s="214"/>
      <c r="N84" s="317"/>
      <c r="O84" s="317"/>
      <c r="P84" s="317"/>
      <c r="Q84" s="317"/>
    </row>
    <row r="85" spans="1:17" s="67" customFormat="1" ht="18" customHeight="1" outlineLevel="2" thickTop="1" thickBot="1">
      <c r="A85" s="213" t="s">
        <v>341</v>
      </c>
      <c r="B85" s="515" t="s">
        <v>216</v>
      </c>
      <c r="C85" s="447" t="s">
        <v>342</v>
      </c>
      <c r="D85" s="211"/>
      <c r="E85" s="212"/>
      <c r="F85" s="212" t="s">
        <v>283</v>
      </c>
      <c r="G85" s="216">
        <v>138.00182104130454</v>
      </c>
      <c r="H85" s="213" t="str">
        <f t="shared" si="12"/>
        <v/>
      </c>
      <c r="I85" s="216">
        <f t="shared" si="13"/>
        <v>165.60218524956545</v>
      </c>
      <c r="J85" s="213" t="str">
        <f t="shared" si="14"/>
        <v/>
      </c>
      <c r="K85" s="68"/>
      <c r="L85" s="214"/>
      <c r="N85" s="317"/>
      <c r="O85" s="317"/>
      <c r="P85" s="317"/>
      <c r="Q85" s="317"/>
    </row>
    <row r="86" spans="1:17" s="67" customFormat="1" ht="18" customHeight="1" outlineLevel="2" thickTop="1" thickBot="1">
      <c r="A86" s="213" t="s">
        <v>343</v>
      </c>
      <c r="B86" s="515" t="s">
        <v>216</v>
      </c>
      <c r="C86" s="447"/>
      <c r="D86" s="211"/>
      <c r="E86" s="212"/>
      <c r="F86" s="212"/>
      <c r="G86" s="216"/>
      <c r="H86" s="213" t="str">
        <f t="shared" si="12"/>
        <v/>
      </c>
      <c r="I86" s="216" t="str">
        <f t="shared" si="13"/>
        <v/>
      </c>
      <c r="J86" s="213" t="str">
        <f t="shared" si="14"/>
        <v/>
      </c>
      <c r="K86" s="68"/>
      <c r="L86" s="214"/>
      <c r="N86" s="317"/>
      <c r="O86" s="317"/>
      <c r="P86" s="317"/>
      <c r="Q86" s="317"/>
    </row>
    <row r="87" spans="1:17" s="67" customFormat="1" ht="18" customHeight="1" outlineLevel="1" thickTop="1" thickBot="1">
      <c r="A87" s="226" t="s">
        <v>138</v>
      </c>
      <c r="B87" s="442"/>
      <c r="C87" s="446"/>
      <c r="D87" s="227" t="s">
        <v>344</v>
      </c>
      <c r="E87" s="228"/>
      <c r="F87" s="228"/>
      <c r="G87" s="219"/>
      <c r="H87" s="219">
        <f>SUM(H88:H105)</f>
        <v>0</v>
      </c>
      <c r="I87" s="219"/>
      <c r="J87" s="219">
        <f>SUM(J88:J105)</f>
        <v>0</v>
      </c>
      <c r="K87" s="68"/>
      <c r="L87" s="223"/>
      <c r="N87" s="317"/>
      <c r="O87" s="317"/>
      <c r="P87" s="317"/>
      <c r="Q87" s="317"/>
    </row>
    <row r="88" spans="1:17" s="67" customFormat="1" ht="18" customHeight="1" outlineLevel="2" thickTop="1" thickBot="1">
      <c r="A88" s="213" t="s">
        <v>345</v>
      </c>
      <c r="B88" s="515" t="s">
        <v>216</v>
      </c>
      <c r="C88" s="447" t="s">
        <v>346</v>
      </c>
      <c r="D88" s="211" t="s">
        <v>347</v>
      </c>
      <c r="E88" s="212"/>
      <c r="F88" s="212" t="s">
        <v>237</v>
      </c>
      <c r="G88" s="388">
        <v>1322.0759870871618</v>
      </c>
      <c r="H88" s="213" t="str">
        <f t="shared" ref="H88:H105" si="15">IF(E88=0,"",G88*E88)</f>
        <v/>
      </c>
      <c r="I88" s="216">
        <f t="shared" ref="I88:I105" si="16">IF(G88="","",G88*(1+$H$8))</f>
        <v>1586.4911845045942</v>
      </c>
      <c r="J88" s="213" t="str">
        <f t="shared" ref="J88:J105" si="17">IF(E88=0,"",I88*E88)</f>
        <v/>
      </c>
      <c r="K88" s="68"/>
      <c r="L88" s="214"/>
      <c r="N88" s="317"/>
      <c r="O88" s="317"/>
      <c r="P88" s="317"/>
      <c r="Q88" s="317"/>
    </row>
    <row r="89" spans="1:17" s="67" customFormat="1" ht="18" customHeight="1" outlineLevel="2" thickTop="1" thickBot="1">
      <c r="A89" s="213" t="s">
        <v>348</v>
      </c>
      <c r="B89" s="515" t="s">
        <v>216</v>
      </c>
      <c r="C89" s="447" t="s">
        <v>349</v>
      </c>
      <c r="D89" s="211" t="s">
        <v>350</v>
      </c>
      <c r="E89" s="212"/>
      <c r="F89" s="212" t="s">
        <v>237</v>
      </c>
      <c r="G89" s="388">
        <v>1582.8739342769638</v>
      </c>
      <c r="H89" s="213" t="str">
        <f t="shared" si="15"/>
        <v/>
      </c>
      <c r="I89" s="216">
        <f t="shared" si="16"/>
        <v>1899.4487211323565</v>
      </c>
      <c r="J89" s="213" t="str">
        <f t="shared" si="17"/>
        <v/>
      </c>
      <c r="K89" s="68"/>
      <c r="L89" s="214"/>
      <c r="N89" s="317"/>
      <c r="O89" s="317"/>
      <c r="P89" s="317"/>
      <c r="Q89" s="317"/>
    </row>
    <row r="90" spans="1:17" s="67" customFormat="1" ht="18" customHeight="1" outlineLevel="2" thickTop="1" thickBot="1">
      <c r="A90" s="213" t="s">
        <v>351</v>
      </c>
      <c r="B90" s="515" t="s">
        <v>216</v>
      </c>
      <c r="C90" s="447">
        <v>94570</v>
      </c>
      <c r="D90" s="211" t="s">
        <v>352</v>
      </c>
      <c r="E90" s="212"/>
      <c r="F90" s="212" t="s">
        <v>283</v>
      </c>
      <c r="G90" s="388">
        <v>371.43</v>
      </c>
      <c r="H90" s="213" t="str">
        <f t="shared" si="15"/>
        <v/>
      </c>
      <c r="I90" s="216">
        <f t="shared" si="16"/>
        <v>445.71600000000001</v>
      </c>
      <c r="J90" s="213" t="str">
        <f t="shared" si="17"/>
        <v/>
      </c>
      <c r="K90" s="68"/>
      <c r="L90" s="214"/>
      <c r="N90" s="317"/>
      <c r="O90" s="317"/>
      <c r="P90" s="317"/>
      <c r="Q90" s="317"/>
    </row>
    <row r="91" spans="1:17" s="67" customFormat="1" ht="18" customHeight="1" outlineLevel="2" thickTop="1" thickBot="1">
      <c r="A91" s="213" t="s">
        <v>353</v>
      </c>
      <c r="B91" s="515" t="s">
        <v>216</v>
      </c>
      <c r="C91" s="447" t="s">
        <v>354</v>
      </c>
      <c r="D91" s="211" t="s">
        <v>355</v>
      </c>
      <c r="E91" s="212"/>
      <c r="F91" s="212" t="s">
        <v>237</v>
      </c>
      <c r="G91" s="388">
        <v>1868.5125403526199</v>
      </c>
      <c r="H91" s="213" t="str">
        <f t="shared" si="15"/>
        <v/>
      </c>
      <c r="I91" s="216">
        <f t="shared" si="16"/>
        <v>2242.2150484231438</v>
      </c>
      <c r="J91" s="213" t="str">
        <f t="shared" si="17"/>
        <v/>
      </c>
      <c r="K91" s="68"/>
      <c r="L91" s="214"/>
      <c r="N91" s="317"/>
      <c r="O91" s="317"/>
      <c r="P91" s="317"/>
      <c r="Q91" s="317"/>
    </row>
    <row r="92" spans="1:17" s="67" customFormat="1" ht="18" customHeight="1" outlineLevel="2" thickTop="1" thickBot="1">
      <c r="A92" s="213" t="s">
        <v>356</v>
      </c>
      <c r="B92" s="515" t="s">
        <v>216</v>
      </c>
      <c r="C92" s="447"/>
      <c r="D92" s="211" t="s">
        <v>357</v>
      </c>
      <c r="E92" s="212"/>
      <c r="F92" s="212" t="s">
        <v>237</v>
      </c>
      <c r="G92" s="388"/>
      <c r="H92" s="213" t="str">
        <f t="shared" si="15"/>
        <v/>
      </c>
      <c r="I92" s="216" t="str">
        <f t="shared" si="16"/>
        <v/>
      </c>
      <c r="J92" s="213" t="str">
        <f t="shared" si="17"/>
        <v/>
      </c>
      <c r="K92" s="68"/>
      <c r="L92" s="214"/>
      <c r="N92" s="317"/>
      <c r="O92" s="317"/>
      <c r="P92" s="317"/>
      <c r="Q92" s="317"/>
    </row>
    <row r="93" spans="1:17" s="67" customFormat="1" ht="17.25" customHeight="1" outlineLevel="2" thickTop="1" thickBot="1">
      <c r="A93" s="213" t="s">
        <v>358</v>
      </c>
      <c r="B93" s="515" t="s">
        <v>216</v>
      </c>
      <c r="C93" s="447" t="s">
        <v>359</v>
      </c>
      <c r="D93" s="211" t="s">
        <v>360</v>
      </c>
      <c r="E93" s="212"/>
      <c r="F93" s="212" t="s">
        <v>237</v>
      </c>
      <c r="G93" s="388">
        <v>526.66170019038157</v>
      </c>
      <c r="H93" s="213" t="str">
        <f t="shared" si="15"/>
        <v/>
      </c>
      <c r="I93" s="216">
        <f t="shared" si="16"/>
        <v>631.99404022845783</v>
      </c>
      <c r="J93" s="213" t="str">
        <f t="shared" si="17"/>
        <v/>
      </c>
      <c r="K93" s="68"/>
      <c r="L93" s="214"/>
      <c r="N93" s="317"/>
      <c r="O93" s="317"/>
      <c r="P93" s="317"/>
      <c r="Q93" s="317"/>
    </row>
    <row r="94" spans="1:17" s="67" customFormat="1" ht="18" customHeight="1" outlineLevel="2" thickTop="1" thickBot="1">
      <c r="A94" s="213" t="s">
        <v>361</v>
      </c>
      <c r="B94" s="515" t="s">
        <v>216</v>
      </c>
      <c r="C94" s="447" t="str">
        <f>A94</f>
        <v>2.4.7</v>
      </c>
      <c r="D94" s="211" t="s">
        <v>362</v>
      </c>
      <c r="E94" s="212"/>
      <c r="F94" s="212" t="s">
        <v>237</v>
      </c>
      <c r="G94" s="388">
        <v>17.941237372225675</v>
      </c>
      <c r="H94" s="213" t="str">
        <f t="shared" si="15"/>
        <v/>
      </c>
      <c r="I94" s="216">
        <f t="shared" si="16"/>
        <v>21.529484846670808</v>
      </c>
      <c r="J94" s="213" t="str">
        <f t="shared" si="17"/>
        <v/>
      </c>
      <c r="K94" s="71"/>
      <c r="L94" s="214"/>
      <c r="N94" s="317"/>
      <c r="O94" s="317"/>
      <c r="P94" s="317"/>
      <c r="Q94" s="317"/>
    </row>
    <row r="95" spans="1:17" s="67" customFormat="1" ht="18" customHeight="1" outlineLevel="2" thickTop="1" thickBot="1">
      <c r="A95" s="213" t="s">
        <v>363</v>
      </c>
      <c r="B95" s="515" t="s">
        <v>216</v>
      </c>
      <c r="C95" s="447" t="str">
        <f>A95</f>
        <v>2.4.8</v>
      </c>
      <c r="D95" s="211" t="s">
        <v>364</v>
      </c>
      <c r="E95" s="212"/>
      <c r="F95" s="212" t="s">
        <v>283</v>
      </c>
      <c r="G95" s="388">
        <v>49.317143745725851</v>
      </c>
      <c r="H95" s="213" t="str">
        <f t="shared" si="15"/>
        <v/>
      </c>
      <c r="I95" s="216">
        <f t="shared" si="16"/>
        <v>59.180572494871015</v>
      </c>
      <c r="J95" s="213" t="str">
        <f t="shared" si="17"/>
        <v/>
      </c>
      <c r="K95" s="71"/>
      <c r="L95" s="214"/>
      <c r="N95" s="317"/>
      <c r="O95" s="317"/>
      <c r="P95" s="317"/>
      <c r="Q95" s="317"/>
    </row>
    <row r="96" spans="1:17" s="67" customFormat="1" ht="18" customHeight="1" outlineLevel="2" thickTop="1" thickBot="1">
      <c r="A96" s="213" t="s">
        <v>365</v>
      </c>
      <c r="B96" s="515" t="s">
        <v>216</v>
      </c>
      <c r="C96" s="447"/>
      <c r="D96" s="211" t="s">
        <v>366</v>
      </c>
      <c r="E96" s="212"/>
      <c r="F96" s="212"/>
      <c r="G96" s="388"/>
      <c r="H96" s="213" t="str">
        <f t="shared" si="15"/>
        <v/>
      </c>
      <c r="I96" s="216" t="str">
        <f t="shared" si="16"/>
        <v/>
      </c>
      <c r="J96" s="213" t="str">
        <f t="shared" si="17"/>
        <v/>
      </c>
      <c r="K96" s="72"/>
      <c r="L96" s="214"/>
      <c r="N96" s="317"/>
      <c r="O96" s="317"/>
      <c r="P96" s="317"/>
      <c r="Q96" s="317"/>
    </row>
    <row r="97" spans="1:17" s="67" customFormat="1" ht="18" customHeight="1" outlineLevel="2" thickTop="1" thickBot="1">
      <c r="A97" s="213" t="s">
        <v>367</v>
      </c>
      <c r="B97" s="515" t="s">
        <v>216</v>
      </c>
      <c r="C97" s="447"/>
      <c r="D97" s="211" t="s">
        <v>368</v>
      </c>
      <c r="E97" s="212"/>
      <c r="F97" s="212"/>
      <c r="G97" s="388"/>
      <c r="H97" s="213" t="str">
        <f t="shared" si="15"/>
        <v/>
      </c>
      <c r="I97" s="216" t="str">
        <f t="shared" si="16"/>
        <v/>
      </c>
      <c r="J97" s="213" t="str">
        <f t="shared" si="17"/>
        <v/>
      </c>
      <c r="K97" s="73"/>
      <c r="L97" s="214"/>
      <c r="N97" s="317"/>
      <c r="O97" s="317"/>
      <c r="P97" s="317"/>
      <c r="Q97" s="317"/>
    </row>
    <row r="98" spans="1:17" s="67" customFormat="1" ht="18" customHeight="1" outlineLevel="2" thickTop="1" thickBot="1">
      <c r="A98" s="213" t="s">
        <v>369</v>
      </c>
      <c r="B98" s="515" t="s">
        <v>216</v>
      </c>
      <c r="C98" s="447"/>
      <c r="D98" s="211" t="s">
        <v>370</v>
      </c>
      <c r="E98" s="212"/>
      <c r="F98" s="212"/>
      <c r="G98" s="388"/>
      <c r="H98" s="213" t="str">
        <f t="shared" si="15"/>
        <v/>
      </c>
      <c r="I98" s="216" t="str">
        <f t="shared" si="16"/>
        <v/>
      </c>
      <c r="J98" s="213" t="str">
        <f t="shared" si="17"/>
        <v/>
      </c>
      <c r="K98" s="73"/>
      <c r="L98" s="214"/>
      <c r="N98" s="317"/>
      <c r="O98" s="317"/>
      <c r="P98" s="317"/>
      <c r="Q98" s="317"/>
    </row>
    <row r="99" spans="1:17" s="67" customFormat="1" ht="18" customHeight="1" outlineLevel="2" thickTop="1" thickBot="1">
      <c r="A99" s="213" t="s">
        <v>371</v>
      </c>
      <c r="B99" s="515" t="s">
        <v>216</v>
      </c>
      <c r="C99" s="447"/>
      <c r="D99" s="211"/>
      <c r="E99" s="212"/>
      <c r="F99" s="212"/>
      <c r="G99" s="388"/>
      <c r="H99" s="213" t="str">
        <f t="shared" si="15"/>
        <v/>
      </c>
      <c r="I99" s="216" t="str">
        <f t="shared" si="16"/>
        <v/>
      </c>
      <c r="J99" s="213" t="str">
        <f t="shared" si="17"/>
        <v/>
      </c>
      <c r="K99" s="73"/>
      <c r="L99" s="214"/>
      <c r="N99" s="317"/>
      <c r="O99" s="317"/>
      <c r="P99" s="317"/>
      <c r="Q99" s="317"/>
    </row>
    <row r="100" spans="1:17" s="67" customFormat="1" ht="18" customHeight="1" outlineLevel="2" thickTop="1" thickBot="1">
      <c r="A100" s="213" t="s">
        <v>372</v>
      </c>
      <c r="B100" s="515" t="s">
        <v>216</v>
      </c>
      <c r="C100" s="447"/>
      <c r="D100" s="211"/>
      <c r="E100" s="212"/>
      <c r="F100" s="212"/>
      <c r="G100" s="216"/>
      <c r="H100" s="213" t="str">
        <f t="shared" si="15"/>
        <v/>
      </c>
      <c r="I100" s="216" t="str">
        <f t="shared" si="16"/>
        <v/>
      </c>
      <c r="J100" s="213" t="str">
        <f t="shared" si="17"/>
        <v/>
      </c>
      <c r="K100" s="73"/>
      <c r="L100" s="214"/>
      <c r="N100" s="317"/>
      <c r="O100" s="317"/>
      <c r="P100" s="317"/>
      <c r="Q100" s="317"/>
    </row>
    <row r="101" spans="1:17" s="67" customFormat="1" ht="18" customHeight="1" outlineLevel="2" thickTop="1" thickBot="1">
      <c r="A101" s="213" t="s">
        <v>373</v>
      </c>
      <c r="B101" s="515" t="s">
        <v>216</v>
      </c>
      <c r="C101" s="447"/>
      <c r="D101" s="211"/>
      <c r="E101" s="212"/>
      <c r="F101" s="212"/>
      <c r="G101" s="216"/>
      <c r="H101" s="213" t="str">
        <f t="shared" si="15"/>
        <v/>
      </c>
      <c r="I101" s="216" t="str">
        <f t="shared" si="16"/>
        <v/>
      </c>
      <c r="J101" s="213" t="str">
        <f t="shared" si="17"/>
        <v/>
      </c>
      <c r="K101" s="73"/>
      <c r="L101" s="214"/>
      <c r="N101" s="317"/>
      <c r="O101" s="317"/>
      <c r="P101" s="317"/>
      <c r="Q101" s="317"/>
    </row>
    <row r="102" spans="1:17" s="67" customFormat="1" ht="18" customHeight="1" outlineLevel="2" thickTop="1" thickBot="1">
      <c r="A102" s="213" t="s">
        <v>374</v>
      </c>
      <c r="B102" s="515" t="s">
        <v>216</v>
      </c>
      <c r="C102" s="447"/>
      <c r="D102" s="211"/>
      <c r="E102" s="212"/>
      <c r="F102" s="212"/>
      <c r="G102" s="216"/>
      <c r="H102" s="213" t="str">
        <f t="shared" si="15"/>
        <v/>
      </c>
      <c r="I102" s="216" t="str">
        <f t="shared" si="16"/>
        <v/>
      </c>
      <c r="J102" s="213" t="str">
        <f t="shared" si="17"/>
        <v/>
      </c>
      <c r="K102" s="73"/>
      <c r="L102" s="214"/>
      <c r="N102" s="317"/>
      <c r="O102" s="317"/>
      <c r="P102" s="317"/>
      <c r="Q102" s="317"/>
    </row>
    <row r="103" spans="1:17" s="67" customFormat="1" ht="18" customHeight="1" outlineLevel="2" thickTop="1" thickBot="1">
      <c r="A103" s="213" t="s">
        <v>375</v>
      </c>
      <c r="B103" s="515" t="s">
        <v>216</v>
      </c>
      <c r="C103" s="447"/>
      <c r="D103" s="211"/>
      <c r="E103" s="212"/>
      <c r="F103" s="212"/>
      <c r="G103" s="216"/>
      <c r="H103" s="213" t="str">
        <f t="shared" si="15"/>
        <v/>
      </c>
      <c r="I103" s="216" t="str">
        <f t="shared" si="16"/>
        <v/>
      </c>
      <c r="J103" s="213" t="str">
        <f t="shared" si="17"/>
        <v/>
      </c>
      <c r="K103" s="73"/>
      <c r="L103" s="214"/>
      <c r="N103" s="317"/>
      <c r="O103" s="317"/>
      <c r="P103" s="317"/>
      <c r="Q103" s="317"/>
    </row>
    <row r="104" spans="1:17" s="67" customFormat="1" ht="18" customHeight="1" outlineLevel="2" thickTop="1" thickBot="1">
      <c r="A104" s="213" t="s">
        <v>376</v>
      </c>
      <c r="B104" s="515" t="s">
        <v>216</v>
      </c>
      <c r="C104" s="447"/>
      <c r="D104" s="211"/>
      <c r="E104" s="212"/>
      <c r="F104" s="212"/>
      <c r="G104" s="216"/>
      <c r="H104" s="213" t="str">
        <f t="shared" si="15"/>
        <v/>
      </c>
      <c r="I104" s="216" t="str">
        <f t="shared" si="16"/>
        <v/>
      </c>
      <c r="J104" s="213" t="str">
        <f t="shared" si="17"/>
        <v/>
      </c>
      <c r="K104" s="73"/>
      <c r="L104" s="214"/>
      <c r="N104" s="317"/>
      <c r="O104" s="317"/>
      <c r="P104" s="317"/>
      <c r="Q104" s="317"/>
    </row>
    <row r="105" spans="1:17" s="67" customFormat="1" ht="18" customHeight="1" outlineLevel="2" thickTop="1" thickBot="1">
      <c r="A105" s="213" t="s">
        <v>377</v>
      </c>
      <c r="B105" s="515" t="s">
        <v>216</v>
      </c>
      <c r="C105" s="447"/>
      <c r="D105" s="211"/>
      <c r="E105" s="212"/>
      <c r="F105" s="212"/>
      <c r="G105" s="216"/>
      <c r="H105" s="213" t="str">
        <f t="shared" si="15"/>
        <v/>
      </c>
      <c r="I105" s="216" t="str">
        <f t="shared" si="16"/>
        <v/>
      </c>
      <c r="J105" s="213" t="str">
        <f t="shared" si="17"/>
        <v/>
      </c>
      <c r="K105" s="68"/>
      <c r="L105" s="214"/>
      <c r="N105" s="317"/>
      <c r="O105" s="317"/>
      <c r="P105" s="317"/>
      <c r="Q105" s="317"/>
    </row>
    <row r="106" spans="1:17" s="67" customFormat="1" ht="18" customHeight="1" outlineLevel="1" thickTop="1" thickBot="1">
      <c r="A106" s="226" t="s">
        <v>139</v>
      </c>
      <c r="B106" s="442"/>
      <c r="C106" s="446"/>
      <c r="D106" s="227" t="s">
        <v>378</v>
      </c>
      <c r="E106" s="228"/>
      <c r="F106" s="228"/>
      <c r="G106" s="219"/>
      <c r="H106" s="219">
        <f>SUM(H107:H119)</f>
        <v>0</v>
      </c>
      <c r="I106" s="219"/>
      <c r="J106" s="219">
        <f>SUM(J107:J119)</f>
        <v>0</v>
      </c>
      <c r="K106" s="68"/>
      <c r="L106" s="223"/>
      <c r="O106" s="342"/>
    </row>
    <row r="107" spans="1:17" s="67" customFormat="1" ht="18" customHeight="1" outlineLevel="2" thickTop="1" thickBot="1">
      <c r="A107" s="213" t="s">
        <v>379</v>
      </c>
      <c r="B107" s="515" t="s">
        <v>216</v>
      </c>
      <c r="C107" s="447"/>
      <c r="D107" s="211" t="s">
        <v>380</v>
      </c>
      <c r="E107" s="212"/>
      <c r="F107" s="212" t="s">
        <v>283</v>
      </c>
      <c r="G107" s="388"/>
      <c r="H107" s="213" t="str">
        <f t="shared" ref="H107:H119" si="18">IF(E107=0,"",G107*E107)</f>
        <v/>
      </c>
      <c r="I107" s="216" t="str">
        <f t="shared" ref="I107:I119" si="19">IF(G107="","",G107*(1+$H$8))</f>
        <v/>
      </c>
      <c r="J107" s="213" t="str">
        <f t="shared" ref="J107:J119" si="20">IF(E107=0,"",I107*E107)</f>
        <v/>
      </c>
      <c r="K107" s="68"/>
      <c r="L107" s="214"/>
      <c r="N107" s="317"/>
      <c r="O107" s="317"/>
      <c r="P107" s="317"/>
      <c r="Q107" s="317"/>
    </row>
    <row r="108" spans="1:17" s="67" customFormat="1" ht="18" customHeight="1" outlineLevel="2" thickTop="1" thickBot="1">
      <c r="A108" s="213" t="s">
        <v>381</v>
      </c>
      <c r="B108" s="515" t="s">
        <v>216</v>
      </c>
      <c r="C108" s="447" t="s">
        <v>382</v>
      </c>
      <c r="D108" s="211" t="s">
        <v>383</v>
      </c>
      <c r="E108" s="212"/>
      <c r="F108" s="212" t="s">
        <v>384</v>
      </c>
      <c r="G108" s="388"/>
      <c r="H108" s="213" t="str">
        <f t="shared" si="18"/>
        <v/>
      </c>
      <c r="I108" s="216" t="str">
        <f t="shared" si="19"/>
        <v/>
      </c>
      <c r="J108" s="213" t="str">
        <f t="shared" si="20"/>
        <v/>
      </c>
      <c r="K108" s="68"/>
      <c r="L108" s="214"/>
      <c r="N108" s="317"/>
      <c r="O108" s="317"/>
      <c r="P108" s="317"/>
      <c r="Q108" s="317"/>
    </row>
    <row r="109" spans="1:17" s="67" customFormat="1" ht="18" customHeight="1" outlineLevel="2" thickTop="1" thickBot="1">
      <c r="A109" s="213" t="s">
        <v>385</v>
      </c>
      <c r="B109" s="515" t="s">
        <v>216</v>
      </c>
      <c r="C109" s="447" t="s">
        <v>386</v>
      </c>
      <c r="D109" s="211" t="s">
        <v>387</v>
      </c>
      <c r="E109" s="212"/>
      <c r="F109" s="212" t="s">
        <v>237</v>
      </c>
      <c r="G109" s="388"/>
      <c r="H109" s="213" t="str">
        <f t="shared" si="18"/>
        <v/>
      </c>
      <c r="I109" s="216" t="str">
        <f t="shared" si="19"/>
        <v/>
      </c>
      <c r="J109" s="213" t="str">
        <f t="shared" si="20"/>
        <v/>
      </c>
      <c r="K109" s="68"/>
      <c r="L109" s="214"/>
      <c r="N109" s="317"/>
      <c r="O109" s="317"/>
      <c r="P109" s="317"/>
      <c r="Q109" s="317"/>
    </row>
    <row r="110" spans="1:17" s="67" customFormat="1" ht="18" customHeight="1" outlineLevel="2" thickTop="1" thickBot="1">
      <c r="A110" s="213" t="s">
        <v>388</v>
      </c>
      <c r="B110" s="515" t="s">
        <v>216</v>
      </c>
      <c r="C110" s="447" t="s">
        <v>389</v>
      </c>
      <c r="D110" s="211" t="s">
        <v>390</v>
      </c>
      <c r="E110" s="212"/>
      <c r="F110" s="212" t="s">
        <v>237</v>
      </c>
      <c r="G110" s="388"/>
      <c r="H110" s="213" t="str">
        <f t="shared" si="18"/>
        <v/>
      </c>
      <c r="I110" s="216" t="str">
        <f t="shared" si="19"/>
        <v/>
      </c>
      <c r="J110" s="213" t="str">
        <f t="shared" si="20"/>
        <v/>
      </c>
      <c r="K110" s="68"/>
      <c r="L110" s="214"/>
      <c r="N110" s="317"/>
      <c r="O110" s="317"/>
      <c r="P110" s="317"/>
      <c r="Q110" s="317"/>
    </row>
    <row r="111" spans="1:17" s="67" customFormat="1" ht="18" customHeight="1" outlineLevel="2" thickTop="1" thickBot="1">
      <c r="A111" s="213" t="s">
        <v>391</v>
      </c>
      <c r="B111" s="515" t="s">
        <v>216</v>
      </c>
      <c r="C111" s="447" t="s">
        <v>392</v>
      </c>
      <c r="D111" s="211" t="s">
        <v>393</v>
      </c>
      <c r="E111" s="212"/>
      <c r="F111" s="212" t="s">
        <v>237</v>
      </c>
      <c r="G111" s="388"/>
      <c r="H111" s="213" t="str">
        <f t="shared" si="18"/>
        <v/>
      </c>
      <c r="I111" s="216" t="str">
        <f t="shared" si="19"/>
        <v/>
      </c>
      <c r="J111" s="213" t="str">
        <f t="shared" si="20"/>
        <v/>
      </c>
      <c r="K111" s="68"/>
      <c r="L111" s="214"/>
      <c r="N111" s="317"/>
      <c r="O111" s="317"/>
      <c r="P111" s="317"/>
      <c r="Q111" s="317"/>
    </row>
    <row r="112" spans="1:17" s="67" customFormat="1" ht="18" customHeight="1" outlineLevel="2" thickTop="1" thickBot="1">
      <c r="A112" s="213" t="s">
        <v>394</v>
      </c>
      <c r="B112" s="515" t="s">
        <v>216</v>
      </c>
      <c r="C112" s="447"/>
      <c r="D112" s="211" t="s">
        <v>395</v>
      </c>
      <c r="E112" s="212"/>
      <c r="F112" s="212" t="s">
        <v>237</v>
      </c>
      <c r="G112" s="388"/>
      <c r="H112" s="213" t="str">
        <f t="shared" si="18"/>
        <v/>
      </c>
      <c r="I112" s="216" t="str">
        <f t="shared" si="19"/>
        <v/>
      </c>
      <c r="J112" s="213" t="str">
        <f t="shared" si="20"/>
        <v/>
      </c>
      <c r="K112" s="68"/>
      <c r="L112" s="214"/>
      <c r="N112" s="317"/>
      <c r="O112" s="317"/>
      <c r="P112" s="317"/>
      <c r="Q112" s="317"/>
    </row>
    <row r="113" spans="1:17" s="67" customFormat="1" ht="18" customHeight="1" outlineLevel="2" thickTop="1" thickBot="1">
      <c r="A113" s="213" t="s">
        <v>396</v>
      </c>
      <c r="B113" s="515" t="s">
        <v>216</v>
      </c>
      <c r="C113" s="447"/>
      <c r="D113" s="211" t="s">
        <v>397</v>
      </c>
      <c r="E113" s="212"/>
      <c r="F113" s="212" t="s">
        <v>237</v>
      </c>
      <c r="G113" s="388"/>
      <c r="H113" s="213" t="str">
        <f t="shared" si="18"/>
        <v/>
      </c>
      <c r="I113" s="216" t="str">
        <f t="shared" si="19"/>
        <v/>
      </c>
      <c r="J113" s="213" t="str">
        <f t="shared" si="20"/>
        <v/>
      </c>
      <c r="K113" s="68"/>
      <c r="L113" s="214"/>
      <c r="N113" s="317"/>
      <c r="O113" s="317"/>
      <c r="P113" s="317"/>
      <c r="Q113" s="317"/>
    </row>
    <row r="114" spans="1:17" s="67" customFormat="1" ht="18" customHeight="1" outlineLevel="2" thickTop="1" thickBot="1">
      <c r="A114" s="213" t="s">
        <v>398</v>
      </c>
      <c r="B114" s="515" t="s">
        <v>216</v>
      </c>
      <c r="C114" s="447"/>
      <c r="D114" s="211" t="s">
        <v>399</v>
      </c>
      <c r="E114" s="212"/>
      <c r="F114" s="212"/>
      <c r="G114" s="216"/>
      <c r="H114" s="213" t="str">
        <f t="shared" si="18"/>
        <v/>
      </c>
      <c r="I114" s="216" t="str">
        <f t="shared" si="19"/>
        <v/>
      </c>
      <c r="J114" s="213" t="str">
        <f t="shared" si="20"/>
        <v/>
      </c>
      <c r="K114" s="68"/>
      <c r="L114" s="214"/>
      <c r="N114" s="317"/>
      <c r="O114" s="317"/>
      <c r="P114" s="317"/>
      <c r="Q114" s="317"/>
    </row>
    <row r="115" spans="1:17" s="67" customFormat="1" ht="18" customHeight="1" outlineLevel="2" thickTop="1" thickBot="1">
      <c r="A115" s="213" t="s">
        <v>400</v>
      </c>
      <c r="B115" s="515" t="s">
        <v>216</v>
      </c>
      <c r="C115" s="447"/>
      <c r="D115" s="211"/>
      <c r="E115" s="212"/>
      <c r="F115" s="212"/>
      <c r="G115" s="216"/>
      <c r="H115" s="213" t="str">
        <f t="shared" si="18"/>
        <v/>
      </c>
      <c r="I115" s="216" t="str">
        <f t="shared" si="19"/>
        <v/>
      </c>
      <c r="J115" s="213" t="str">
        <f t="shared" si="20"/>
        <v/>
      </c>
      <c r="K115" s="68"/>
      <c r="L115" s="214"/>
      <c r="N115" s="317"/>
      <c r="O115" s="317"/>
      <c r="P115" s="317"/>
      <c r="Q115" s="317"/>
    </row>
    <row r="116" spans="1:17" s="67" customFormat="1" ht="18" customHeight="1" outlineLevel="2" thickTop="1" thickBot="1">
      <c r="A116" s="213" t="s">
        <v>401</v>
      </c>
      <c r="B116" s="515" t="s">
        <v>216</v>
      </c>
      <c r="C116" s="447"/>
      <c r="D116" s="211"/>
      <c r="E116" s="212"/>
      <c r="F116" s="212"/>
      <c r="G116" s="216"/>
      <c r="H116" s="213" t="str">
        <f t="shared" si="18"/>
        <v/>
      </c>
      <c r="I116" s="216" t="str">
        <f t="shared" si="19"/>
        <v/>
      </c>
      <c r="J116" s="213" t="str">
        <f t="shared" si="20"/>
        <v/>
      </c>
      <c r="K116" s="68"/>
      <c r="L116" s="214"/>
      <c r="N116" s="317"/>
      <c r="O116" s="317"/>
      <c r="P116" s="317"/>
      <c r="Q116" s="317"/>
    </row>
    <row r="117" spans="1:17" s="67" customFormat="1" ht="18" customHeight="1" outlineLevel="2" thickTop="1" thickBot="1">
      <c r="A117" s="213" t="s">
        <v>402</v>
      </c>
      <c r="B117" s="515" t="s">
        <v>216</v>
      </c>
      <c r="C117" s="447"/>
      <c r="D117" s="211"/>
      <c r="E117" s="212"/>
      <c r="F117" s="212"/>
      <c r="G117" s="216"/>
      <c r="H117" s="213" t="str">
        <f t="shared" si="18"/>
        <v/>
      </c>
      <c r="I117" s="216" t="str">
        <f t="shared" si="19"/>
        <v/>
      </c>
      <c r="J117" s="213" t="str">
        <f t="shared" si="20"/>
        <v/>
      </c>
      <c r="K117" s="68"/>
      <c r="L117" s="214"/>
      <c r="N117" s="317"/>
      <c r="O117" s="317"/>
      <c r="P117" s="317"/>
      <c r="Q117" s="317"/>
    </row>
    <row r="118" spans="1:17" s="67" customFormat="1" ht="18" customHeight="1" outlineLevel="2" thickTop="1" thickBot="1">
      <c r="A118" s="213" t="s">
        <v>403</v>
      </c>
      <c r="B118" s="515" t="s">
        <v>216</v>
      </c>
      <c r="C118" s="447"/>
      <c r="D118" s="211"/>
      <c r="E118" s="212"/>
      <c r="F118" s="212"/>
      <c r="G118" s="216"/>
      <c r="H118" s="213" t="str">
        <f t="shared" si="18"/>
        <v/>
      </c>
      <c r="I118" s="216" t="str">
        <f t="shared" si="19"/>
        <v/>
      </c>
      <c r="J118" s="213" t="str">
        <f t="shared" si="20"/>
        <v/>
      </c>
      <c r="K118" s="68"/>
      <c r="L118" s="214"/>
      <c r="N118" s="317"/>
      <c r="O118" s="317"/>
      <c r="P118" s="317"/>
      <c r="Q118" s="317"/>
    </row>
    <row r="119" spans="1:17" s="67" customFormat="1" ht="18" customHeight="1" outlineLevel="2" thickTop="1" thickBot="1">
      <c r="A119" s="213" t="s">
        <v>404</v>
      </c>
      <c r="B119" s="515" t="s">
        <v>216</v>
      </c>
      <c r="C119" s="447"/>
      <c r="D119" s="211"/>
      <c r="E119" s="212"/>
      <c r="F119" s="212"/>
      <c r="G119" s="216"/>
      <c r="H119" s="213" t="str">
        <f t="shared" si="18"/>
        <v/>
      </c>
      <c r="I119" s="216" t="str">
        <f t="shared" si="19"/>
        <v/>
      </c>
      <c r="J119" s="213" t="str">
        <f t="shared" si="20"/>
        <v/>
      </c>
      <c r="K119" s="68"/>
      <c r="L119" s="214"/>
      <c r="N119" s="317"/>
      <c r="O119" s="317"/>
      <c r="P119" s="317"/>
      <c r="Q119" s="317"/>
    </row>
    <row r="120" spans="1:17" s="67" customFormat="1" ht="18" customHeight="1" outlineLevel="1" thickTop="1" thickBot="1">
      <c r="A120" s="226" t="s">
        <v>140</v>
      </c>
      <c r="B120" s="442"/>
      <c r="C120" s="446"/>
      <c r="D120" s="227" t="s">
        <v>405</v>
      </c>
      <c r="E120" s="228"/>
      <c r="F120" s="228"/>
      <c r="G120" s="219"/>
      <c r="H120" s="219">
        <f>SUM(H121:H137)</f>
        <v>0</v>
      </c>
      <c r="I120" s="219"/>
      <c r="J120" s="219">
        <f>SUM(J121:J137)</f>
        <v>0</v>
      </c>
      <c r="K120" s="68"/>
      <c r="L120" s="223"/>
      <c r="O120" s="342"/>
    </row>
    <row r="121" spans="1:17" s="67" customFormat="1" ht="18" customHeight="1" outlineLevel="2" thickTop="1" thickBot="1">
      <c r="A121" s="213" t="s">
        <v>406</v>
      </c>
      <c r="B121" s="515" t="s">
        <v>216</v>
      </c>
      <c r="C121" s="447">
        <v>7001008</v>
      </c>
      <c r="D121" s="211" t="s">
        <v>407</v>
      </c>
      <c r="E121" s="212"/>
      <c r="F121" s="212" t="s">
        <v>237</v>
      </c>
      <c r="G121" s="388"/>
      <c r="H121" s="213" t="str">
        <f t="shared" ref="H121:H137" si="21">IF(E121=0,"",G121*E121)</f>
        <v/>
      </c>
      <c r="I121" s="216" t="str">
        <f t="shared" ref="I121:I137" si="22">IF(G121="","",G121*(1+$H$8))</f>
        <v/>
      </c>
      <c r="J121" s="213" t="str">
        <f t="shared" ref="J121:J137" si="23">IF(E121=0,"",I121*E121)</f>
        <v/>
      </c>
      <c r="K121" s="68"/>
      <c r="L121" s="214"/>
      <c r="N121" s="317"/>
      <c r="O121" s="317"/>
      <c r="P121" s="317"/>
      <c r="Q121" s="317"/>
    </row>
    <row r="122" spans="1:17" s="67" customFormat="1" ht="18" customHeight="1" outlineLevel="2" thickTop="1" thickBot="1">
      <c r="A122" s="213" t="s">
        <v>408</v>
      </c>
      <c r="B122" s="515" t="s">
        <v>216</v>
      </c>
      <c r="C122" s="447"/>
      <c r="D122" s="211" t="s">
        <v>409</v>
      </c>
      <c r="E122" s="212"/>
      <c r="F122" s="212" t="s">
        <v>237</v>
      </c>
      <c r="G122" s="388"/>
      <c r="H122" s="213" t="str">
        <f t="shared" si="21"/>
        <v/>
      </c>
      <c r="I122" s="216" t="str">
        <f t="shared" si="22"/>
        <v/>
      </c>
      <c r="J122" s="213" t="str">
        <f t="shared" si="23"/>
        <v/>
      </c>
      <c r="K122" s="68"/>
      <c r="L122" s="214"/>
      <c r="N122" s="317"/>
      <c r="O122" s="317"/>
      <c r="P122" s="317"/>
      <c r="Q122" s="317"/>
    </row>
    <row r="123" spans="1:17" s="67" customFormat="1" ht="18" customHeight="1" outlineLevel="2" thickTop="1" thickBot="1">
      <c r="A123" s="213" t="s">
        <v>410</v>
      </c>
      <c r="B123" s="515" t="s">
        <v>216</v>
      </c>
      <c r="C123" s="447" t="s">
        <v>411</v>
      </c>
      <c r="D123" s="211" t="s">
        <v>412</v>
      </c>
      <c r="E123" s="212"/>
      <c r="F123" s="212" t="s">
        <v>237</v>
      </c>
      <c r="G123" s="388"/>
      <c r="H123" s="213" t="str">
        <f t="shared" si="21"/>
        <v/>
      </c>
      <c r="I123" s="216" t="str">
        <f t="shared" si="22"/>
        <v/>
      </c>
      <c r="J123" s="213" t="str">
        <f t="shared" si="23"/>
        <v/>
      </c>
      <c r="K123" s="68"/>
      <c r="L123" s="214"/>
      <c r="N123" s="317"/>
      <c r="O123" s="317"/>
      <c r="P123" s="317"/>
      <c r="Q123" s="317"/>
    </row>
    <row r="124" spans="1:17" s="67" customFormat="1" ht="18" customHeight="1" outlineLevel="2" thickTop="1" thickBot="1">
      <c r="A124" s="213" t="s">
        <v>413</v>
      </c>
      <c r="B124" s="515" t="s">
        <v>216</v>
      </c>
      <c r="C124" s="447" t="s">
        <v>414</v>
      </c>
      <c r="D124" s="211" t="s">
        <v>415</v>
      </c>
      <c r="E124" s="212"/>
      <c r="F124" s="212" t="s">
        <v>237</v>
      </c>
      <c r="G124" s="388"/>
      <c r="H124" s="213" t="str">
        <f t="shared" si="21"/>
        <v/>
      </c>
      <c r="I124" s="216" t="str">
        <f t="shared" si="22"/>
        <v/>
      </c>
      <c r="J124" s="213" t="str">
        <f t="shared" si="23"/>
        <v/>
      </c>
      <c r="K124" s="68"/>
      <c r="L124" s="214"/>
      <c r="N124" s="317"/>
      <c r="O124" s="317"/>
      <c r="P124" s="317"/>
      <c r="Q124" s="317"/>
    </row>
    <row r="125" spans="1:17" s="67" customFormat="1" ht="18" customHeight="1" outlineLevel="2" thickTop="1" thickBot="1">
      <c r="A125" s="213" t="s">
        <v>416</v>
      </c>
      <c r="B125" s="515" t="s">
        <v>216</v>
      </c>
      <c r="C125" s="447">
        <v>7009020</v>
      </c>
      <c r="D125" s="211" t="s">
        <v>417</v>
      </c>
      <c r="E125" s="212"/>
      <c r="F125" s="212" t="s">
        <v>237</v>
      </c>
      <c r="G125" s="388"/>
      <c r="H125" s="213" t="str">
        <f t="shared" si="21"/>
        <v/>
      </c>
      <c r="I125" s="216" t="str">
        <f t="shared" si="22"/>
        <v/>
      </c>
      <c r="J125" s="213" t="str">
        <f t="shared" si="23"/>
        <v/>
      </c>
      <c r="K125" s="68"/>
      <c r="L125" s="214"/>
      <c r="N125" s="317"/>
      <c r="O125" s="317"/>
      <c r="P125" s="317"/>
      <c r="Q125" s="317"/>
    </row>
    <row r="126" spans="1:17" s="67" customFormat="1" ht="18" customHeight="1" outlineLevel="2" thickTop="1" thickBot="1">
      <c r="A126" s="213" t="s">
        <v>418</v>
      </c>
      <c r="B126" s="515" t="s">
        <v>216</v>
      </c>
      <c r="C126" s="447"/>
      <c r="D126" s="211" t="s">
        <v>419</v>
      </c>
      <c r="E126" s="212"/>
      <c r="F126" s="212" t="s">
        <v>237</v>
      </c>
      <c r="G126" s="388"/>
      <c r="H126" s="213" t="str">
        <f t="shared" si="21"/>
        <v/>
      </c>
      <c r="I126" s="216" t="str">
        <f t="shared" si="22"/>
        <v/>
      </c>
      <c r="J126" s="213" t="str">
        <f t="shared" si="23"/>
        <v/>
      </c>
      <c r="K126" s="68"/>
      <c r="L126" s="214"/>
      <c r="N126" s="317"/>
      <c r="O126" s="317"/>
      <c r="P126" s="317"/>
      <c r="Q126" s="317"/>
    </row>
    <row r="127" spans="1:17" s="67" customFormat="1" ht="18" customHeight="1" outlineLevel="2" thickTop="1" thickBot="1">
      <c r="A127" s="213" t="s">
        <v>420</v>
      </c>
      <c r="B127" s="515" t="s">
        <v>216</v>
      </c>
      <c r="C127" s="447"/>
      <c r="D127" s="211" t="s">
        <v>421</v>
      </c>
      <c r="E127" s="212"/>
      <c r="F127" s="212" t="s">
        <v>237</v>
      </c>
      <c r="G127" s="388"/>
      <c r="H127" s="213" t="str">
        <f t="shared" si="21"/>
        <v/>
      </c>
      <c r="I127" s="216" t="str">
        <f t="shared" si="22"/>
        <v/>
      </c>
      <c r="J127" s="213" t="str">
        <f t="shared" si="23"/>
        <v/>
      </c>
      <c r="K127" s="68"/>
      <c r="L127" s="214"/>
      <c r="N127" s="317"/>
      <c r="O127" s="317"/>
      <c r="P127" s="317"/>
      <c r="Q127" s="317"/>
    </row>
    <row r="128" spans="1:17" s="67" customFormat="1" ht="18" customHeight="1" outlineLevel="2" thickTop="1" thickBot="1">
      <c r="A128" s="213" t="s">
        <v>422</v>
      </c>
      <c r="B128" s="515" t="s">
        <v>216</v>
      </c>
      <c r="C128" s="447"/>
      <c r="D128" s="211" t="s">
        <v>423</v>
      </c>
      <c r="E128" s="212"/>
      <c r="F128" s="212" t="s">
        <v>237</v>
      </c>
      <c r="G128" s="216"/>
      <c r="H128" s="213" t="str">
        <f t="shared" si="21"/>
        <v/>
      </c>
      <c r="I128" s="216" t="str">
        <f t="shared" si="22"/>
        <v/>
      </c>
      <c r="J128" s="213" t="str">
        <f t="shared" si="23"/>
        <v/>
      </c>
      <c r="K128" s="68"/>
      <c r="L128" s="214"/>
      <c r="N128" s="317"/>
      <c r="O128" s="317"/>
      <c r="P128" s="317"/>
      <c r="Q128" s="317"/>
    </row>
    <row r="129" spans="1:17" s="67" customFormat="1" ht="18" customHeight="1" outlineLevel="2" thickTop="1" thickBot="1">
      <c r="A129" s="213" t="s">
        <v>424</v>
      </c>
      <c r="B129" s="515" t="s">
        <v>216</v>
      </c>
      <c r="C129" s="447"/>
      <c r="D129" s="211" t="s">
        <v>425</v>
      </c>
      <c r="E129" s="212"/>
      <c r="F129" s="212" t="s">
        <v>237</v>
      </c>
      <c r="G129" s="216"/>
      <c r="H129" s="213" t="str">
        <f t="shared" si="21"/>
        <v/>
      </c>
      <c r="I129" s="216" t="str">
        <f t="shared" si="22"/>
        <v/>
      </c>
      <c r="J129" s="213" t="str">
        <f t="shared" si="23"/>
        <v/>
      </c>
      <c r="K129" s="68"/>
      <c r="L129" s="214"/>
      <c r="N129" s="317"/>
      <c r="O129" s="317"/>
      <c r="P129" s="317"/>
      <c r="Q129" s="317"/>
    </row>
    <row r="130" spans="1:17" s="67" customFormat="1" ht="18" customHeight="1" outlineLevel="2" thickTop="1" thickBot="1">
      <c r="A130" s="213" t="s">
        <v>426</v>
      </c>
      <c r="B130" s="515" t="s">
        <v>216</v>
      </c>
      <c r="C130" s="447"/>
      <c r="D130" s="211" t="s">
        <v>427</v>
      </c>
      <c r="E130" s="212"/>
      <c r="F130" s="212" t="s">
        <v>237</v>
      </c>
      <c r="G130" s="216"/>
      <c r="H130" s="213" t="str">
        <f t="shared" si="21"/>
        <v/>
      </c>
      <c r="I130" s="216" t="str">
        <f t="shared" si="22"/>
        <v/>
      </c>
      <c r="J130" s="213" t="str">
        <f t="shared" si="23"/>
        <v/>
      </c>
      <c r="K130" s="68"/>
      <c r="L130" s="214"/>
      <c r="N130" s="317"/>
      <c r="O130" s="317"/>
      <c r="P130" s="317"/>
      <c r="Q130" s="317"/>
    </row>
    <row r="131" spans="1:17" s="67" customFormat="1" ht="18" customHeight="1" outlineLevel="2" thickTop="1" thickBot="1">
      <c r="A131" s="213" t="s">
        <v>428</v>
      </c>
      <c r="B131" s="515" t="s">
        <v>216</v>
      </c>
      <c r="C131" s="447"/>
      <c r="D131" s="211" t="s">
        <v>397</v>
      </c>
      <c r="E131" s="212"/>
      <c r="F131" s="212" t="s">
        <v>237</v>
      </c>
      <c r="G131" s="216"/>
      <c r="H131" s="213" t="str">
        <f t="shared" si="21"/>
        <v/>
      </c>
      <c r="I131" s="216" t="str">
        <f t="shared" si="22"/>
        <v/>
      </c>
      <c r="J131" s="213" t="str">
        <f t="shared" si="23"/>
        <v/>
      </c>
      <c r="K131" s="68"/>
      <c r="L131" s="214"/>
      <c r="N131" s="317"/>
      <c r="O131" s="317"/>
      <c r="P131" s="317"/>
      <c r="Q131" s="317"/>
    </row>
    <row r="132" spans="1:17" s="67" customFormat="1" ht="18" customHeight="1" outlineLevel="2" thickTop="1" thickBot="1">
      <c r="A132" s="213" t="s">
        <v>429</v>
      </c>
      <c r="B132" s="515" t="s">
        <v>216</v>
      </c>
      <c r="C132" s="447"/>
      <c r="D132" s="211" t="s">
        <v>430</v>
      </c>
      <c r="E132" s="212"/>
      <c r="F132" s="212" t="s">
        <v>237</v>
      </c>
      <c r="G132" s="216"/>
      <c r="H132" s="213" t="str">
        <f t="shared" si="21"/>
        <v/>
      </c>
      <c r="I132" s="216" t="str">
        <f t="shared" si="22"/>
        <v/>
      </c>
      <c r="J132" s="213" t="str">
        <f t="shared" si="23"/>
        <v/>
      </c>
      <c r="K132" s="68"/>
      <c r="L132" s="214"/>
      <c r="N132" s="317"/>
      <c r="O132" s="317"/>
      <c r="P132" s="317"/>
      <c r="Q132" s="317"/>
    </row>
    <row r="133" spans="1:17" s="67" customFormat="1" ht="18" customHeight="1" outlineLevel="2" thickTop="1" thickBot="1">
      <c r="A133" s="213" t="s">
        <v>431</v>
      </c>
      <c r="B133" s="515" t="s">
        <v>216</v>
      </c>
      <c r="C133" s="447"/>
      <c r="D133" s="211"/>
      <c r="E133" s="212"/>
      <c r="F133" s="212"/>
      <c r="G133" s="216"/>
      <c r="H133" s="213" t="str">
        <f t="shared" si="21"/>
        <v/>
      </c>
      <c r="I133" s="216" t="str">
        <f t="shared" si="22"/>
        <v/>
      </c>
      <c r="J133" s="213" t="str">
        <f t="shared" si="23"/>
        <v/>
      </c>
      <c r="K133" s="68"/>
      <c r="L133" s="214"/>
      <c r="N133" s="317"/>
      <c r="O133" s="317"/>
      <c r="P133" s="317"/>
      <c r="Q133" s="317"/>
    </row>
    <row r="134" spans="1:17" s="67" customFormat="1" ht="18" customHeight="1" outlineLevel="2" thickTop="1" thickBot="1">
      <c r="A134" s="213" t="s">
        <v>432</v>
      </c>
      <c r="B134" s="515" t="s">
        <v>216</v>
      </c>
      <c r="C134" s="447"/>
      <c r="D134" s="211"/>
      <c r="E134" s="212"/>
      <c r="F134" s="212"/>
      <c r="G134" s="216"/>
      <c r="H134" s="213" t="str">
        <f t="shared" si="21"/>
        <v/>
      </c>
      <c r="I134" s="216" t="str">
        <f t="shared" si="22"/>
        <v/>
      </c>
      <c r="J134" s="213" t="str">
        <f t="shared" si="23"/>
        <v/>
      </c>
      <c r="K134" s="68"/>
      <c r="L134" s="214"/>
      <c r="N134" s="317"/>
      <c r="O134" s="317"/>
      <c r="P134" s="317"/>
      <c r="Q134" s="317"/>
    </row>
    <row r="135" spans="1:17" s="67" customFormat="1" ht="18" customHeight="1" outlineLevel="2" thickTop="1" thickBot="1">
      <c r="A135" s="213" t="s">
        <v>433</v>
      </c>
      <c r="B135" s="515" t="s">
        <v>216</v>
      </c>
      <c r="C135" s="447"/>
      <c r="D135" s="211"/>
      <c r="E135" s="212"/>
      <c r="F135" s="212"/>
      <c r="G135" s="216"/>
      <c r="H135" s="213" t="str">
        <f t="shared" si="21"/>
        <v/>
      </c>
      <c r="I135" s="216" t="str">
        <f t="shared" si="22"/>
        <v/>
      </c>
      <c r="J135" s="213" t="str">
        <f t="shared" si="23"/>
        <v/>
      </c>
      <c r="K135" s="68"/>
      <c r="L135" s="214"/>
      <c r="N135" s="317"/>
      <c r="O135" s="317"/>
      <c r="P135" s="317"/>
      <c r="Q135" s="317"/>
    </row>
    <row r="136" spans="1:17" s="67" customFormat="1" ht="18" customHeight="1" outlineLevel="2" thickTop="1" thickBot="1">
      <c r="A136" s="213" t="s">
        <v>434</v>
      </c>
      <c r="B136" s="515" t="s">
        <v>216</v>
      </c>
      <c r="C136" s="447"/>
      <c r="D136" s="211"/>
      <c r="E136" s="212"/>
      <c r="F136" s="212"/>
      <c r="G136" s="216"/>
      <c r="H136" s="213" t="str">
        <f t="shared" si="21"/>
        <v/>
      </c>
      <c r="I136" s="216" t="str">
        <f t="shared" si="22"/>
        <v/>
      </c>
      <c r="J136" s="213" t="str">
        <f t="shared" si="23"/>
        <v/>
      </c>
      <c r="K136" s="68"/>
      <c r="L136" s="214"/>
      <c r="N136" s="317"/>
      <c r="O136" s="317"/>
      <c r="P136" s="317"/>
      <c r="Q136" s="317"/>
    </row>
    <row r="137" spans="1:17" s="67" customFormat="1" ht="18" customHeight="1" outlineLevel="2" thickTop="1" thickBot="1">
      <c r="A137" s="213" t="s">
        <v>435</v>
      </c>
      <c r="B137" s="515" t="s">
        <v>216</v>
      </c>
      <c r="C137" s="447"/>
      <c r="D137" s="211"/>
      <c r="E137" s="212"/>
      <c r="F137" s="212"/>
      <c r="G137" s="216"/>
      <c r="H137" s="213" t="str">
        <f t="shared" si="21"/>
        <v/>
      </c>
      <c r="I137" s="216" t="str">
        <f t="shared" si="22"/>
        <v/>
      </c>
      <c r="J137" s="213" t="str">
        <f t="shared" si="23"/>
        <v/>
      </c>
      <c r="K137" s="68"/>
      <c r="L137" s="214"/>
      <c r="N137" s="317"/>
      <c r="O137" s="317"/>
      <c r="P137" s="317"/>
      <c r="Q137" s="317"/>
    </row>
    <row r="138" spans="1:17" s="67" customFormat="1" ht="18" customHeight="1" outlineLevel="1" thickTop="1" thickBot="1">
      <c r="A138" s="226" t="s">
        <v>141</v>
      </c>
      <c r="B138" s="442"/>
      <c r="C138" s="446"/>
      <c r="D138" s="227" t="s">
        <v>436</v>
      </c>
      <c r="E138" s="228"/>
      <c r="F138" s="228"/>
      <c r="G138" s="219"/>
      <c r="H138" s="219">
        <f>SUM(H139:H147)</f>
        <v>0</v>
      </c>
      <c r="I138" s="219"/>
      <c r="J138" s="219">
        <f>SUM(J139:J147)</f>
        <v>0</v>
      </c>
      <c r="K138" s="68"/>
      <c r="L138" s="223"/>
      <c r="O138" s="342"/>
    </row>
    <row r="139" spans="1:17" s="67" customFormat="1" ht="18" customHeight="1" outlineLevel="2" thickTop="1" thickBot="1">
      <c r="A139" s="213" t="s">
        <v>437</v>
      </c>
      <c r="B139" s="515" t="s">
        <v>216</v>
      </c>
      <c r="C139" s="447"/>
      <c r="D139" s="211" t="s">
        <v>438</v>
      </c>
      <c r="E139" s="212"/>
      <c r="F139" s="212" t="s">
        <v>283</v>
      </c>
      <c r="G139" s="388"/>
      <c r="H139" s="213" t="str">
        <f t="shared" ref="H139:H147" si="24">IF(E139=0,"",G139*E139)</f>
        <v/>
      </c>
      <c r="I139" s="216" t="str">
        <f t="shared" ref="I139:I147" si="25">IF(G139="","",G139*(1+$H$8))</f>
        <v/>
      </c>
      <c r="J139" s="213" t="str">
        <f t="shared" ref="J139:J147" si="26">IF(E139=0,"",I139*E139)</f>
        <v/>
      </c>
      <c r="K139" s="68"/>
      <c r="L139" s="214"/>
      <c r="N139" s="317"/>
      <c r="O139" s="317"/>
      <c r="P139" s="317"/>
      <c r="Q139" s="317"/>
    </row>
    <row r="140" spans="1:17" s="67" customFormat="1" ht="18" customHeight="1" outlineLevel="2" thickTop="1" thickBot="1">
      <c r="A140" s="213" t="s">
        <v>439</v>
      </c>
      <c r="B140" s="515" t="s">
        <v>216</v>
      </c>
      <c r="C140" s="447"/>
      <c r="D140" s="211" t="s">
        <v>440</v>
      </c>
      <c r="E140" s="212"/>
      <c r="F140" s="212" t="s">
        <v>283</v>
      </c>
      <c r="G140" s="388"/>
      <c r="H140" s="213" t="str">
        <f t="shared" si="24"/>
        <v/>
      </c>
      <c r="I140" s="216" t="str">
        <f t="shared" si="25"/>
        <v/>
      </c>
      <c r="J140" s="213" t="str">
        <f t="shared" si="26"/>
        <v/>
      </c>
      <c r="K140" s="68"/>
      <c r="L140" s="214"/>
      <c r="N140" s="317"/>
      <c r="O140" s="317"/>
      <c r="P140" s="317"/>
      <c r="Q140" s="317"/>
    </row>
    <row r="141" spans="1:17" s="67" customFormat="1" ht="18" customHeight="1" outlineLevel="2" thickTop="1" thickBot="1">
      <c r="A141" s="213" t="s">
        <v>441</v>
      </c>
      <c r="B141" s="515" t="s">
        <v>216</v>
      </c>
      <c r="C141" s="447"/>
      <c r="D141" s="211" t="s">
        <v>442</v>
      </c>
      <c r="E141" s="212"/>
      <c r="F141" s="212" t="s">
        <v>283</v>
      </c>
      <c r="G141" s="216"/>
      <c r="H141" s="213" t="str">
        <f t="shared" si="24"/>
        <v/>
      </c>
      <c r="I141" s="216" t="str">
        <f t="shared" si="25"/>
        <v/>
      </c>
      <c r="J141" s="213" t="str">
        <f t="shared" si="26"/>
        <v/>
      </c>
      <c r="K141" s="68"/>
      <c r="L141" s="214"/>
      <c r="N141" s="317"/>
      <c r="O141" s="317"/>
      <c r="P141" s="317"/>
      <c r="Q141" s="317"/>
    </row>
    <row r="142" spans="1:17" s="67" customFormat="1" ht="18" customHeight="1" outlineLevel="2" thickTop="1" thickBot="1">
      <c r="A142" s="213" t="s">
        <v>443</v>
      </c>
      <c r="B142" s="515" t="s">
        <v>216</v>
      </c>
      <c r="C142" s="447"/>
      <c r="D142" s="211" t="s">
        <v>444</v>
      </c>
      <c r="E142" s="212"/>
      <c r="F142" s="212" t="s">
        <v>283</v>
      </c>
      <c r="G142" s="216"/>
      <c r="H142" s="213" t="str">
        <f t="shared" si="24"/>
        <v/>
      </c>
      <c r="I142" s="216" t="str">
        <f t="shared" si="25"/>
        <v/>
      </c>
      <c r="J142" s="213" t="str">
        <f t="shared" si="26"/>
        <v/>
      </c>
      <c r="K142" s="68"/>
      <c r="L142" s="214"/>
      <c r="N142" s="317"/>
      <c r="O142" s="317"/>
      <c r="P142" s="317"/>
      <c r="Q142" s="317"/>
    </row>
    <row r="143" spans="1:17" s="67" customFormat="1" ht="18" customHeight="1" outlineLevel="2" thickTop="1" thickBot="1">
      <c r="A143" s="213" t="s">
        <v>445</v>
      </c>
      <c r="B143" s="515" t="s">
        <v>216</v>
      </c>
      <c r="C143" s="447"/>
      <c r="D143" s="211"/>
      <c r="E143" s="212"/>
      <c r="F143" s="212"/>
      <c r="G143" s="216"/>
      <c r="H143" s="213" t="str">
        <f t="shared" si="24"/>
        <v/>
      </c>
      <c r="I143" s="216" t="str">
        <f t="shared" si="25"/>
        <v/>
      </c>
      <c r="J143" s="213" t="str">
        <f t="shared" si="26"/>
        <v/>
      </c>
      <c r="K143" s="68"/>
      <c r="L143" s="214"/>
      <c r="N143" s="317"/>
      <c r="O143" s="317"/>
      <c r="P143" s="317"/>
      <c r="Q143" s="317"/>
    </row>
    <row r="144" spans="1:17" s="67" customFormat="1" ht="18" customHeight="1" outlineLevel="2" thickTop="1" thickBot="1">
      <c r="A144" s="213" t="s">
        <v>446</v>
      </c>
      <c r="B144" s="515" t="s">
        <v>216</v>
      </c>
      <c r="C144" s="447"/>
      <c r="D144" s="211"/>
      <c r="E144" s="212"/>
      <c r="F144" s="212"/>
      <c r="G144" s="216"/>
      <c r="H144" s="213" t="str">
        <f t="shared" si="24"/>
        <v/>
      </c>
      <c r="I144" s="216" t="str">
        <f t="shared" si="25"/>
        <v/>
      </c>
      <c r="J144" s="213" t="str">
        <f t="shared" si="26"/>
        <v/>
      </c>
      <c r="K144" s="68"/>
      <c r="L144" s="214"/>
      <c r="N144" s="317"/>
      <c r="O144" s="317"/>
      <c r="P144" s="317"/>
      <c r="Q144" s="317"/>
    </row>
    <row r="145" spans="1:17" s="67" customFormat="1" ht="18" customHeight="1" outlineLevel="2" thickTop="1" thickBot="1">
      <c r="A145" s="213" t="s">
        <v>447</v>
      </c>
      <c r="B145" s="515" t="s">
        <v>216</v>
      </c>
      <c r="C145" s="447"/>
      <c r="D145" s="211"/>
      <c r="E145" s="212"/>
      <c r="F145" s="212"/>
      <c r="G145" s="216"/>
      <c r="H145" s="213" t="str">
        <f t="shared" si="24"/>
        <v/>
      </c>
      <c r="I145" s="216" t="str">
        <f t="shared" si="25"/>
        <v/>
      </c>
      <c r="J145" s="213" t="str">
        <f t="shared" si="26"/>
        <v/>
      </c>
      <c r="K145" s="68"/>
      <c r="L145" s="214"/>
      <c r="N145" s="317"/>
      <c r="O145" s="317"/>
      <c r="P145" s="317"/>
      <c r="Q145" s="317"/>
    </row>
    <row r="146" spans="1:17" s="67" customFormat="1" ht="18" customHeight="1" outlineLevel="2" thickTop="1" thickBot="1">
      <c r="A146" s="213" t="s">
        <v>448</v>
      </c>
      <c r="B146" s="515" t="s">
        <v>216</v>
      </c>
      <c r="C146" s="447"/>
      <c r="D146" s="211"/>
      <c r="E146" s="212"/>
      <c r="F146" s="212"/>
      <c r="G146" s="216"/>
      <c r="H146" s="213" t="str">
        <f t="shared" si="24"/>
        <v/>
      </c>
      <c r="I146" s="216" t="str">
        <f t="shared" si="25"/>
        <v/>
      </c>
      <c r="J146" s="213" t="str">
        <f t="shared" si="26"/>
        <v/>
      </c>
      <c r="K146" s="68"/>
      <c r="L146" s="214"/>
      <c r="N146" s="317"/>
      <c r="O146" s="317"/>
      <c r="P146" s="317"/>
      <c r="Q146" s="317"/>
    </row>
    <row r="147" spans="1:17" s="67" customFormat="1" ht="18" customHeight="1" outlineLevel="2" thickTop="1" thickBot="1">
      <c r="A147" s="213" t="s">
        <v>449</v>
      </c>
      <c r="B147" s="515" t="s">
        <v>216</v>
      </c>
      <c r="C147" s="447"/>
      <c r="D147" s="211"/>
      <c r="E147" s="212"/>
      <c r="F147" s="212"/>
      <c r="G147" s="216"/>
      <c r="H147" s="213" t="str">
        <f t="shared" si="24"/>
        <v/>
      </c>
      <c r="I147" s="216" t="str">
        <f t="shared" si="25"/>
        <v/>
      </c>
      <c r="J147" s="213" t="str">
        <f t="shared" si="26"/>
        <v/>
      </c>
      <c r="K147" s="68"/>
      <c r="L147" s="214"/>
      <c r="N147" s="317"/>
      <c r="O147" s="317"/>
      <c r="P147" s="317"/>
      <c r="Q147" s="317"/>
    </row>
    <row r="148" spans="1:17" s="67" customFormat="1" ht="18" customHeight="1" outlineLevel="1" thickTop="1" thickBot="1">
      <c r="A148" s="226" t="s">
        <v>142</v>
      </c>
      <c r="B148" s="442"/>
      <c r="C148" s="446"/>
      <c r="D148" s="227" t="s">
        <v>450</v>
      </c>
      <c r="E148" s="228"/>
      <c r="F148" s="228"/>
      <c r="G148" s="219"/>
      <c r="H148" s="219">
        <f>SUM(H149:H157)</f>
        <v>0</v>
      </c>
      <c r="I148" s="219"/>
      <c r="J148" s="219">
        <f>SUM(J149:J157)</f>
        <v>0</v>
      </c>
      <c r="K148" s="68"/>
      <c r="L148" s="223"/>
      <c r="O148" s="342"/>
    </row>
    <row r="149" spans="1:17" s="67" customFormat="1" ht="18" customHeight="1" outlineLevel="2" thickTop="1" thickBot="1">
      <c r="A149" s="213" t="s">
        <v>451</v>
      </c>
      <c r="B149" s="515" t="s">
        <v>216</v>
      </c>
      <c r="C149" s="447"/>
      <c r="D149" s="211" t="s">
        <v>452</v>
      </c>
      <c r="E149" s="212"/>
      <c r="F149" s="212" t="s">
        <v>283</v>
      </c>
      <c r="G149" s="388"/>
      <c r="H149" s="213" t="str">
        <f t="shared" ref="H149:H157" si="27">IF(E149=0,"",G149*E149)</f>
        <v/>
      </c>
      <c r="I149" s="216" t="str">
        <f t="shared" ref="I149:I157" si="28">IF(G149="","",G149*(1+$H$8))</f>
        <v/>
      </c>
      <c r="J149" s="213" t="str">
        <f t="shared" ref="J149:J157" si="29">IF(E149=0,"",I149*E149)</f>
        <v/>
      </c>
      <c r="K149" s="68"/>
      <c r="L149" s="214"/>
      <c r="N149" s="317"/>
      <c r="O149" s="317"/>
      <c r="P149" s="317"/>
      <c r="Q149" s="317"/>
    </row>
    <row r="150" spans="1:17" s="67" customFormat="1" ht="18" customHeight="1" outlineLevel="2" thickTop="1" thickBot="1">
      <c r="A150" s="213" t="s">
        <v>453</v>
      </c>
      <c r="B150" s="515" t="s">
        <v>216</v>
      </c>
      <c r="C150" s="447"/>
      <c r="D150" s="211" t="s">
        <v>454</v>
      </c>
      <c r="E150" s="212"/>
      <c r="F150" s="212" t="s">
        <v>283</v>
      </c>
      <c r="G150" s="388"/>
      <c r="H150" s="213" t="str">
        <f t="shared" si="27"/>
        <v/>
      </c>
      <c r="I150" s="216" t="str">
        <f t="shared" si="28"/>
        <v/>
      </c>
      <c r="J150" s="213" t="str">
        <f t="shared" si="29"/>
        <v/>
      </c>
      <c r="K150" s="68"/>
      <c r="L150" s="214"/>
      <c r="N150" s="317"/>
      <c r="O150" s="317"/>
      <c r="P150" s="317"/>
      <c r="Q150" s="317"/>
    </row>
    <row r="151" spans="1:17" s="67" customFormat="1" ht="18" customHeight="1" outlineLevel="2" thickTop="1" thickBot="1">
      <c r="A151" s="213" t="s">
        <v>455</v>
      </c>
      <c r="B151" s="515" t="s">
        <v>216</v>
      </c>
      <c r="C151" s="447"/>
      <c r="D151" s="211" t="s">
        <v>456</v>
      </c>
      <c r="E151" s="212"/>
      <c r="F151" s="212" t="s">
        <v>384</v>
      </c>
      <c r="G151" s="388"/>
      <c r="H151" s="213" t="str">
        <f t="shared" si="27"/>
        <v/>
      </c>
      <c r="I151" s="216" t="str">
        <f t="shared" si="28"/>
        <v/>
      </c>
      <c r="J151" s="213" t="str">
        <f t="shared" si="29"/>
        <v/>
      </c>
      <c r="K151" s="68"/>
      <c r="L151" s="214"/>
      <c r="N151" s="317"/>
      <c r="O151" s="317"/>
      <c r="P151" s="317"/>
      <c r="Q151" s="317"/>
    </row>
    <row r="152" spans="1:17" s="67" customFormat="1" ht="18" customHeight="1" outlineLevel="2" thickTop="1" thickBot="1">
      <c r="A152" s="213" t="s">
        <v>457</v>
      </c>
      <c r="B152" s="515" t="s">
        <v>216</v>
      </c>
      <c r="C152" s="447"/>
      <c r="D152" s="211" t="s">
        <v>458</v>
      </c>
      <c r="E152" s="212"/>
      <c r="F152" s="212"/>
      <c r="G152" s="216"/>
      <c r="H152" s="213" t="str">
        <f t="shared" si="27"/>
        <v/>
      </c>
      <c r="I152" s="216" t="str">
        <f t="shared" si="28"/>
        <v/>
      </c>
      <c r="J152" s="213" t="str">
        <f t="shared" si="29"/>
        <v/>
      </c>
      <c r="K152" s="68"/>
      <c r="L152" s="214"/>
      <c r="N152" s="317"/>
      <c r="O152" s="317"/>
      <c r="P152" s="317"/>
      <c r="Q152" s="317"/>
    </row>
    <row r="153" spans="1:17" s="67" customFormat="1" ht="18" customHeight="1" outlineLevel="2" thickTop="1" thickBot="1">
      <c r="A153" s="213" t="s">
        <v>459</v>
      </c>
      <c r="B153" s="515" t="s">
        <v>216</v>
      </c>
      <c r="C153" s="447"/>
      <c r="D153" s="211"/>
      <c r="E153" s="212"/>
      <c r="F153" s="212"/>
      <c r="G153" s="216"/>
      <c r="H153" s="213" t="str">
        <f t="shared" si="27"/>
        <v/>
      </c>
      <c r="I153" s="216" t="str">
        <f t="shared" si="28"/>
        <v/>
      </c>
      <c r="J153" s="213" t="str">
        <f t="shared" si="29"/>
        <v/>
      </c>
      <c r="K153" s="68"/>
      <c r="L153" s="214"/>
      <c r="N153" s="317"/>
      <c r="O153" s="317"/>
      <c r="P153" s="317"/>
      <c r="Q153" s="317"/>
    </row>
    <row r="154" spans="1:17" s="67" customFormat="1" ht="18" customHeight="1" outlineLevel="2" thickTop="1" thickBot="1">
      <c r="A154" s="213" t="s">
        <v>460</v>
      </c>
      <c r="B154" s="515" t="s">
        <v>216</v>
      </c>
      <c r="C154" s="447"/>
      <c r="D154" s="211"/>
      <c r="E154" s="212"/>
      <c r="F154" s="212"/>
      <c r="G154" s="216"/>
      <c r="H154" s="213" t="str">
        <f t="shared" si="27"/>
        <v/>
      </c>
      <c r="I154" s="216" t="str">
        <f t="shared" si="28"/>
        <v/>
      </c>
      <c r="J154" s="213" t="str">
        <f t="shared" si="29"/>
        <v/>
      </c>
      <c r="K154" s="68"/>
      <c r="L154" s="214"/>
      <c r="N154" s="317"/>
      <c r="O154" s="317"/>
      <c r="P154" s="317"/>
      <c r="Q154" s="317"/>
    </row>
    <row r="155" spans="1:17" s="67" customFormat="1" ht="18" customHeight="1" outlineLevel="2" thickTop="1" thickBot="1">
      <c r="A155" s="213" t="s">
        <v>461</v>
      </c>
      <c r="B155" s="515" t="s">
        <v>216</v>
      </c>
      <c r="C155" s="447"/>
      <c r="D155" s="211"/>
      <c r="E155" s="212"/>
      <c r="F155" s="212"/>
      <c r="G155" s="216"/>
      <c r="H155" s="213" t="str">
        <f t="shared" si="27"/>
        <v/>
      </c>
      <c r="I155" s="216" t="str">
        <f t="shared" si="28"/>
        <v/>
      </c>
      <c r="J155" s="213" t="str">
        <f t="shared" si="29"/>
        <v/>
      </c>
      <c r="K155" s="68"/>
      <c r="L155" s="214"/>
      <c r="N155" s="317"/>
      <c r="O155" s="317"/>
      <c r="P155" s="317"/>
      <c r="Q155" s="317"/>
    </row>
    <row r="156" spans="1:17" s="67" customFormat="1" ht="18" customHeight="1" outlineLevel="2" thickTop="1" thickBot="1">
      <c r="A156" s="213" t="s">
        <v>462</v>
      </c>
      <c r="B156" s="515" t="s">
        <v>216</v>
      </c>
      <c r="C156" s="447"/>
      <c r="D156" s="211"/>
      <c r="E156" s="212"/>
      <c r="F156" s="212"/>
      <c r="G156" s="216"/>
      <c r="H156" s="213" t="str">
        <f t="shared" si="27"/>
        <v/>
      </c>
      <c r="I156" s="216" t="str">
        <f t="shared" si="28"/>
        <v/>
      </c>
      <c r="J156" s="213" t="str">
        <f t="shared" si="29"/>
        <v/>
      </c>
      <c r="K156" s="68"/>
      <c r="L156" s="214"/>
      <c r="N156" s="317"/>
      <c r="O156" s="317"/>
      <c r="P156" s="317"/>
      <c r="Q156" s="317"/>
    </row>
    <row r="157" spans="1:17" s="67" customFormat="1" ht="18" customHeight="1" outlineLevel="2" thickTop="1" thickBot="1">
      <c r="A157" s="213" t="s">
        <v>463</v>
      </c>
      <c r="B157" s="515" t="s">
        <v>216</v>
      </c>
      <c r="C157" s="447"/>
      <c r="D157" s="211"/>
      <c r="E157" s="212"/>
      <c r="F157" s="212"/>
      <c r="G157" s="216"/>
      <c r="H157" s="213" t="str">
        <f t="shared" si="27"/>
        <v/>
      </c>
      <c r="I157" s="216" t="str">
        <f t="shared" si="28"/>
        <v/>
      </c>
      <c r="J157" s="213" t="str">
        <f t="shared" si="29"/>
        <v/>
      </c>
      <c r="K157" s="68"/>
      <c r="L157" s="214"/>
      <c r="N157" s="317"/>
      <c r="O157" s="317"/>
      <c r="P157" s="317"/>
      <c r="Q157" s="317"/>
    </row>
    <row r="158" spans="1:17" s="67" customFormat="1" ht="18" customHeight="1" outlineLevel="1" thickTop="1" thickBot="1">
      <c r="A158" s="226" t="s">
        <v>143</v>
      </c>
      <c r="B158" s="442"/>
      <c r="C158" s="446"/>
      <c r="D158" s="227" t="s">
        <v>464</v>
      </c>
      <c r="E158" s="228"/>
      <c r="F158" s="228"/>
      <c r="G158" s="219"/>
      <c r="H158" s="219">
        <f>SUM(H159:H174)</f>
        <v>0</v>
      </c>
      <c r="I158" s="219"/>
      <c r="J158" s="219">
        <f>SUM(J159:J174)</f>
        <v>0</v>
      </c>
      <c r="K158" s="68"/>
      <c r="L158" s="223"/>
      <c r="O158" s="342"/>
    </row>
    <row r="159" spans="1:17" s="67" customFormat="1" ht="18" customHeight="1" outlineLevel="2" thickTop="1" thickBot="1">
      <c r="A159" s="213" t="s">
        <v>465</v>
      </c>
      <c r="B159" s="515" t="s">
        <v>216</v>
      </c>
      <c r="C159" s="447"/>
      <c r="D159" s="211" t="s">
        <v>466</v>
      </c>
      <c r="E159" s="212"/>
      <c r="F159" s="212" t="s">
        <v>283</v>
      </c>
      <c r="G159" s="388"/>
      <c r="H159" s="213" t="str">
        <f t="shared" ref="H159:H174" si="30">IF(E159=0,"",G159*E159)</f>
        <v/>
      </c>
      <c r="I159" s="216" t="str">
        <f t="shared" ref="I159:I174" si="31">IF(G159="","",G159*(1+$H$8))</f>
        <v/>
      </c>
      <c r="J159" s="213" t="str">
        <f t="shared" ref="J159:J174" si="32">IF(E159=0,"",I159*E159)</f>
        <v/>
      </c>
      <c r="K159" s="68"/>
      <c r="L159" s="214"/>
      <c r="N159" s="317"/>
      <c r="O159" s="317"/>
      <c r="P159" s="317"/>
      <c r="Q159" s="317"/>
    </row>
    <row r="160" spans="1:17" s="67" customFormat="1" ht="18" customHeight="1" outlineLevel="2" thickTop="1" thickBot="1">
      <c r="A160" s="213" t="s">
        <v>467</v>
      </c>
      <c r="B160" s="515" t="s">
        <v>216</v>
      </c>
      <c r="C160" s="447"/>
      <c r="D160" s="211" t="s">
        <v>468</v>
      </c>
      <c r="E160" s="212"/>
      <c r="F160" s="212" t="s">
        <v>276</v>
      </c>
      <c r="G160" s="388"/>
      <c r="H160" s="213" t="str">
        <f t="shared" si="30"/>
        <v/>
      </c>
      <c r="I160" s="216" t="str">
        <f t="shared" si="31"/>
        <v/>
      </c>
      <c r="J160" s="213" t="str">
        <f t="shared" si="32"/>
        <v/>
      </c>
      <c r="K160" s="68"/>
      <c r="L160" s="214"/>
      <c r="N160" s="317"/>
      <c r="O160" s="317"/>
      <c r="P160" s="317"/>
      <c r="Q160" s="317"/>
    </row>
    <row r="161" spans="1:17" s="67" customFormat="1" ht="18" customHeight="1" outlineLevel="2" thickTop="1" thickBot="1">
      <c r="A161" s="213" t="s">
        <v>469</v>
      </c>
      <c r="B161" s="515" t="s">
        <v>216</v>
      </c>
      <c r="C161" s="447"/>
      <c r="D161" s="211" t="s">
        <v>470</v>
      </c>
      <c r="E161" s="212"/>
      <c r="F161" s="212" t="s">
        <v>283</v>
      </c>
      <c r="G161" s="388"/>
      <c r="H161" s="213" t="str">
        <f t="shared" si="30"/>
        <v/>
      </c>
      <c r="I161" s="216" t="str">
        <f t="shared" si="31"/>
        <v/>
      </c>
      <c r="J161" s="213" t="str">
        <f t="shared" si="32"/>
        <v/>
      </c>
      <c r="K161" s="68"/>
      <c r="L161" s="214"/>
      <c r="N161" s="317"/>
      <c r="O161" s="317"/>
      <c r="P161" s="317"/>
      <c r="Q161" s="317"/>
    </row>
    <row r="162" spans="1:17" s="67" customFormat="1" ht="18" customHeight="1" outlineLevel="2" thickTop="1" thickBot="1">
      <c r="A162" s="213" t="s">
        <v>471</v>
      </c>
      <c r="B162" s="515" t="s">
        <v>216</v>
      </c>
      <c r="C162" s="447"/>
      <c r="D162" s="211" t="s">
        <v>472</v>
      </c>
      <c r="E162" s="212"/>
      <c r="F162" s="212" t="s">
        <v>283</v>
      </c>
      <c r="G162" s="388"/>
      <c r="H162" s="213" t="str">
        <f t="shared" si="30"/>
        <v/>
      </c>
      <c r="I162" s="216" t="str">
        <f t="shared" si="31"/>
        <v/>
      </c>
      <c r="J162" s="213" t="str">
        <f t="shared" si="32"/>
        <v/>
      </c>
      <c r="K162" s="68"/>
      <c r="L162" s="214"/>
      <c r="N162" s="317"/>
      <c r="O162" s="317"/>
      <c r="P162" s="317"/>
      <c r="Q162" s="317"/>
    </row>
    <row r="163" spans="1:17" s="67" customFormat="1" ht="18" customHeight="1" outlineLevel="2" thickTop="1" thickBot="1">
      <c r="A163" s="213" t="s">
        <v>473</v>
      </c>
      <c r="B163" s="515" t="s">
        <v>216</v>
      </c>
      <c r="C163" s="447"/>
      <c r="D163" s="211" t="s">
        <v>474</v>
      </c>
      <c r="E163" s="212"/>
      <c r="F163" s="212" t="s">
        <v>283</v>
      </c>
      <c r="G163" s="388"/>
      <c r="H163" s="213" t="str">
        <f t="shared" si="30"/>
        <v/>
      </c>
      <c r="I163" s="216" t="str">
        <f t="shared" si="31"/>
        <v/>
      </c>
      <c r="J163" s="213" t="str">
        <f t="shared" si="32"/>
        <v/>
      </c>
      <c r="K163" s="68"/>
      <c r="L163" s="214"/>
      <c r="N163" s="317"/>
      <c r="O163" s="317"/>
      <c r="P163" s="317"/>
      <c r="Q163" s="317"/>
    </row>
    <row r="164" spans="1:17" s="67" customFormat="1" ht="18" customHeight="1" outlineLevel="2" thickTop="1" thickBot="1">
      <c r="A164" s="213" t="s">
        <v>475</v>
      </c>
      <c r="B164" s="515" t="s">
        <v>216</v>
      </c>
      <c r="C164" s="447"/>
      <c r="D164" s="211" t="s">
        <v>476</v>
      </c>
      <c r="E164" s="212"/>
      <c r="F164" s="212" t="s">
        <v>283</v>
      </c>
      <c r="G164" s="388"/>
      <c r="H164" s="213" t="str">
        <f t="shared" si="30"/>
        <v/>
      </c>
      <c r="I164" s="216" t="str">
        <f t="shared" si="31"/>
        <v/>
      </c>
      <c r="J164" s="213" t="str">
        <f t="shared" si="32"/>
        <v/>
      </c>
      <c r="K164" s="68"/>
      <c r="L164" s="214"/>
      <c r="N164" s="317"/>
      <c r="O164" s="317"/>
      <c r="P164" s="317"/>
      <c r="Q164" s="317"/>
    </row>
    <row r="165" spans="1:17" s="67" customFormat="1" ht="18" customHeight="1" outlineLevel="2" thickTop="1" thickBot="1">
      <c r="A165" s="213" t="s">
        <v>477</v>
      </c>
      <c r="B165" s="515" t="s">
        <v>216</v>
      </c>
      <c r="C165" s="447"/>
      <c r="D165" s="211" t="s">
        <v>478</v>
      </c>
      <c r="E165" s="212"/>
      <c r="F165" s="212" t="s">
        <v>283</v>
      </c>
      <c r="G165" s="216"/>
      <c r="H165" s="213" t="str">
        <f t="shared" si="30"/>
        <v/>
      </c>
      <c r="I165" s="216" t="str">
        <f t="shared" si="31"/>
        <v/>
      </c>
      <c r="J165" s="213" t="str">
        <f t="shared" si="32"/>
        <v/>
      </c>
      <c r="K165" s="68"/>
      <c r="L165" s="214"/>
      <c r="N165" s="317"/>
      <c r="O165" s="317"/>
      <c r="P165" s="317"/>
      <c r="Q165" s="317"/>
    </row>
    <row r="166" spans="1:17" s="67" customFormat="1" ht="18" customHeight="1" outlineLevel="2" thickTop="1" thickBot="1">
      <c r="A166" s="213" t="s">
        <v>479</v>
      </c>
      <c r="B166" s="515" t="s">
        <v>216</v>
      </c>
      <c r="C166" s="447"/>
      <c r="D166" s="211" t="s">
        <v>480</v>
      </c>
      <c r="E166" s="212"/>
      <c r="F166" s="212" t="s">
        <v>283</v>
      </c>
      <c r="G166" s="216"/>
      <c r="H166" s="213" t="str">
        <f t="shared" si="30"/>
        <v/>
      </c>
      <c r="I166" s="216" t="str">
        <f t="shared" si="31"/>
        <v/>
      </c>
      <c r="J166" s="213" t="str">
        <f t="shared" si="32"/>
        <v/>
      </c>
      <c r="K166" s="68"/>
      <c r="L166" s="214"/>
      <c r="N166" s="317"/>
      <c r="O166" s="317"/>
      <c r="P166" s="317"/>
      <c r="Q166" s="317"/>
    </row>
    <row r="167" spans="1:17" s="67" customFormat="1" ht="18" customHeight="1" outlineLevel="2" thickTop="1" thickBot="1">
      <c r="A167" s="213" t="s">
        <v>481</v>
      </c>
      <c r="B167" s="515" t="s">
        <v>216</v>
      </c>
      <c r="C167" s="447"/>
      <c r="D167" s="211" t="s">
        <v>482</v>
      </c>
      <c r="E167" s="212"/>
      <c r="F167" s="212" t="s">
        <v>283</v>
      </c>
      <c r="G167" s="216"/>
      <c r="H167" s="213" t="str">
        <f t="shared" si="30"/>
        <v/>
      </c>
      <c r="I167" s="216" t="str">
        <f t="shared" si="31"/>
        <v/>
      </c>
      <c r="J167" s="213" t="str">
        <f t="shared" si="32"/>
        <v/>
      </c>
      <c r="K167" s="68"/>
      <c r="L167" s="214"/>
      <c r="N167" s="317"/>
      <c r="O167" s="317"/>
      <c r="P167" s="317"/>
      <c r="Q167" s="317"/>
    </row>
    <row r="168" spans="1:17" s="67" customFormat="1" ht="18" customHeight="1" outlineLevel="2" thickTop="1" thickBot="1">
      <c r="A168" s="213" t="s">
        <v>483</v>
      </c>
      <c r="B168" s="515" t="s">
        <v>216</v>
      </c>
      <c r="C168" s="447"/>
      <c r="D168" s="211" t="s">
        <v>484</v>
      </c>
      <c r="E168" s="212"/>
      <c r="F168" s="212" t="s">
        <v>283</v>
      </c>
      <c r="G168" s="216"/>
      <c r="H168" s="213" t="str">
        <f t="shared" si="30"/>
        <v/>
      </c>
      <c r="I168" s="216" t="str">
        <f t="shared" si="31"/>
        <v/>
      </c>
      <c r="J168" s="213" t="str">
        <f t="shared" si="32"/>
        <v/>
      </c>
      <c r="K168" s="68"/>
      <c r="L168" s="214"/>
      <c r="N168" s="317"/>
      <c r="O168" s="317"/>
      <c r="P168" s="317"/>
      <c r="Q168" s="317"/>
    </row>
    <row r="169" spans="1:17" s="67" customFormat="1" ht="18" customHeight="1" outlineLevel="2" thickTop="1" thickBot="1">
      <c r="A169" s="213" t="s">
        <v>485</v>
      </c>
      <c r="B169" s="515" t="s">
        <v>216</v>
      </c>
      <c r="C169" s="447"/>
      <c r="D169" s="211" t="s">
        <v>486</v>
      </c>
      <c r="E169" s="212"/>
      <c r="F169" s="212" t="s">
        <v>384</v>
      </c>
      <c r="G169" s="216"/>
      <c r="H169" s="213" t="str">
        <f t="shared" si="30"/>
        <v/>
      </c>
      <c r="I169" s="216" t="str">
        <f t="shared" si="31"/>
        <v/>
      </c>
      <c r="J169" s="213" t="str">
        <f t="shared" si="32"/>
        <v/>
      </c>
      <c r="K169" s="68"/>
      <c r="L169" s="214"/>
      <c r="N169" s="317"/>
      <c r="O169" s="317"/>
      <c r="P169" s="317"/>
      <c r="Q169" s="317"/>
    </row>
    <row r="170" spans="1:17" s="67" customFormat="1" ht="18" customHeight="1" outlineLevel="2" thickTop="1" thickBot="1">
      <c r="A170" s="213" t="s">
        <v>487</v>
      </c>
      <c r="B170" s="515" t="s">
        <v>216</v>
      </c>
      <c r="C170" s="447"/>
      <c r="D170" s="211"/>
      <c r="E170" s="212"/>
      <c r="F170" s="212"/>
      <c r="G170" s="216"/>
      <c r="H170" s="213" t="str">
        <f t="shared" si="30"/>
        <v/>
      </c>
      <c r="I170" s="216" t="str">
        <f t="shared" si="31"/>
        <v/>
      </c>
      <c r="J170" s="213" t="str">
        <f t="shared" si="32"/>
        <v/>
      </c>
      <c r="K170" s="68"/>
      <c r="L170" s="214"/>
      <c r="N170" s="317"/>
      <c r="O170" s="317"/>
      <c r="P170" s="317"/>
      <c r="Q170" s="317"/>
    </row>
    <row r="171" spans="1:17" s="67" customFormat="1" ht="18" customHeight="1" outlineLevel="2" thickTop="1" thickBot="1">
      <c r="A171" s="213" t="s">
        <v>488</v>
      </c>
      <c r="B171" s="515" t="s">
        <v>216</v>
      </c>
      <c r="C171" s="447"/>
      <c r="D171" s="211"/>
      <c r="E171" s="212"/>
      <c r="F171" s="212"/>
      <c r="G171" s="216"/>
      <c r="H171" s="213" t="str">
        <f t="shared" si="30"/>
        <v/>
      </c>
      <c r="I171" s="216" t="str">
        <f t="shared" si="31"/>
        <v/>
      </c>
      <c r="J171" s="213" t="str">
        <f t="shared" si="32"/>
        <v/>
      </c>
      <c r="K171" s="68"/>
      <c r="L171" s="214"/>
      <c r="N171" s="317"/>
      <c r="O171" s="317"/>
      <c r="P171" s="317"/>
      <c r="Q171" s="317"/>
    </row>
    <row r="172" spans="1:17" s="67" customFormat="1" ht="18" customHeight="1" outlineLevel="2" thickTop="1" thickBot="1">
      <c r="A172" s="213" t="s">
        <v>489</v>
      </c>
      <c r="B172" s="515" t="s">
        <v>216</v>
      </c>
      <c r="C172" s="447"/>
      <c r="D172" s="211"/>
      <c r="E172" s="212"/>
      <c r="F172" s="212"/>
      <c r="G172" s="216"/>
      <c r="H172" s="213" t="str">
        <f t="shared" si="30"/>
        <v/>
      </c>
      <c r="I172" s="216" t="str">
        <f t="shared" si="31"/>
        <v/>
      </c>
      <c r="J172" s="213" t="str">
        <f t="shared" si="32"/>
        <v/>
      </c>
      <c r="K172" s="68"/>
      <c r="L172" s="214"/>
      <c r="N172" s="317"/>
      <c r="O172" s="317"/>
      <c r="P172" s="317"/>
      <c r="Q172" s="317"/>
    </row>
    <row r="173" spans="1:17" s="67" customFormat="1" ht="18" customHeight="1" outlineLevel="2" thickTop="1" thickBot="1">
      <c r="A173" s="213" t="s">
        <v>490</v>
      </c>
      <c r="B173" s="515" t="s">
        <v>216</v>
      </c>
      <c r="C173" s="447"/>
      <c r="D173" s="211"/>
      <c r="E173" s="212"/>
      <c r="F173" s="212"/>
      <c r="G173" s="216"/>
      <c r="H173" s="213" t="str">
        <f t="shared" si="30"/>
        <v/>
      </c>
      <c r="I173" s="216" t="str">
        <f t="shared" si="31"/>
        <v/>
      </c>
      <c r="J173" s="213" t="str">
        <f t="shared" si="32"/>
        <v/>
      </c>
      <c r="K173" s="68"/>
      <c r="L173" s="214"/>
      <c r="N173" s="317"/>
      <c r="O173" s="317"/>
      <c r="P173" s="317"/>
      <c r="Q173" s="317"/>
    </row>
    <row r="174" spans="1:17" s="67" customFormat="1" ht="18" customHeight="1" outlineLevel="2" thickTop="1" thickBot="1">
      <c r="A174" s="213" t="s">
        <v>491</v>
      </c>
      <c r="B174" s="515" t="s">
        <v>216</v>
      </c>
      <c r="C174" s="447"/>
      <c r="D174" s="211"/>
      <c r="E174" s="212"/>
      <c r="F174" s="212"/>
      <c r="G174" s="216"/>
      <c r="H174" s="213" t="str">
        <f t="shared" si="30"/>
        <v/>
      </c>
      <c r="I174" s="216" t="str">
        <f t="shared" si="31"/>
        <v/>
      </c>
      <c r="J174" s="213" t="str">
        <f t="shared" si="32"/>
        <v/>
      </c>
      <c r="K174" s="68"/>
      <c r="L174" s="214"/>
      <c r="N174" s="317"/>
      <c r="O174" s="317"/>
      <c r="P174" s="317"/>
      <c r="Q174" s="317"/>
    </row>
    <row r="175" spans="1:17" s="67" customFormat="1" ht="18" customHeight="1" outlineLevel="1" thickTop="1" thickBot="1">
      <c r="A175" s="226" t="s">
        <v>144</v>
      </c>
      <c r="B175" s="442"/>
      <c r="C175" s="446"/>
      <c r="D175" s="227" t="s">
        <v>492</v>
      </c>
      <c r="E175" s="228"/>
      <c r="F175" s="228"/>
      <c r="G175" s="219"/>
      <c r="H175" s="219">
        <f>SUM(H176:H190)</f>
        <v>0</v>
      </c>
      <c r="I175" s="219"/>
      <c r="J175" s="219">
        <f>SUM(J176:J190)</f>
        <v>0</v>
      </c>
      <c r="K175" s="68"/>
      <c r="L175" s="223"/>
      <c r="O175" s="342"/>
    </row>
    <row r="176" spans="1:17" s="67" customFormat="1" ht="18" customHeight="1" outlineLevel="2" thickTop="1" thickBot="1">
      <c r="A176" s="213" t="s">
        <v>493</v>
      </c>
      <c r="B176" s="515" t="s">
        <v>216</v>
      </c>
      <c r="C176" s="447"/>
      <c r="D176" s="211" t="s">
        <v>494</v>
      </c>
      <c r="E176" s="212"/>
      <c r="F176" s="212" t="s">
        <v>283</v>
      </c>
      <c r="G176" s="388"/>
      <c r="H176" s="213" t="str">
        <f t="shared" ref="H176:H190" si="33">IF(E176=0,"",G176*E176)</f>
        <v/>
      </c>
      <c r="I176" s="216" t="str">
        <f t="shared" ref="I176:I190" si="34">IF(G176="","",G176*(1+$H$8))</f>
        <v/>
      </c>
      <c r="J176" s="213" t="str">
        <f t="shared" ref="J176:J190" si="35">IF(E176=0,"",I176*E176)</f>
        <v/>
      </c>
      <c r="K176" s="68"/>
      <c r="L176" s="214"/>
      <c r="N176" s="317"/>
      <c r="O176" s="317"/>
      <c r="P176" s="317"/>
      <c r="Q176" s="317"/>
    </row>
    <row r="177" spans="1:17" s="67" customFormat="1" ht="18" customHeight="1" outlineLevel="2" thickTop="1" thickBot="1">
      <c r="A177" s="213" t="s">
        <v>495</v>
      </c>
      <c r="B177" s="515" t="s">
        <v>216</v>
      </c>
      <c r="C177" s="447"/>
      <c r="D177" s="211" t="s">
        <v>496</v>
      </c>
      <c r="E177" s="212"/>
      <c r="F177" s="212" t="s">
        <v>283</v>
      </c>
      <c r="G177" s="388"/>
      <c r="H177" s="213" t="str">
        <f t="shared" si="33"/>
        <v/>
      </c>
      <c r="I177" s="216" t="str">
        <f t="shared" si="34"/>
        <v/>
      </c>
      <c r="J177" s="213" t="str">
        <f t="shared" si="35"/>
        <v/>
      </c>
      <c r="K177" s="68"/>
      <c r="L177" s="214"/>
      <c r="N177" s="317"/>
      <c r="O177" s="317"/>
      <c r="P177" s="317"/>
      <c r="Q177" s="317"/>
    </row>
    <row r="178" spans="1:17" s="67" customFormat="1" ht="18" customHeight="1" outlineLevel="2" thickTop="1" thickBot="1">
      <c r="A178" s="213" t="s">
        <v>497</v>
      </c>
      <c r="B178" s="515" t="s">
        <v>216</v>
      </c>
      <c r="C178" s="447"/>
      <c r="D178" s="211" t="s">
        <v>498</v>
      </c>
      <c r="E178" s="212"/>
      <c r="F178" s="212" t="s">
        <v>283</v>
      </c>
      <c r="G178" s="388"/>
      <c r="H178" s="213" t="str">
        <f t="shared" si="33"/>
        <v/>
      </c>
      <c r="I178" s="216" t="str">
        <f t="shared" si="34"/>
        <v/>
      </c>
      <c r="J178" s="213" t="str">
        <f t="shared" si="35"/>
        <v/>
      </c>
      <c r="K178" s="68"/>
      <c r="L178" s="214"/>
      <c r="N178" s="317"/>
      <c r="O178" s="317"/>
      <c r="P178" s="317"/>
      <c r="Q178" s="317"/>
    </row>
    <row r="179" spans="1:17" s="67" customFormat="1" ht="18" customHeight="1" outlineLevel="2" thickTop="1" thickBot="1">
      <c r="A179" s="213" t="s">
        <v>499</v>
      </c>
      <c r="B179" s="515" t="s">
        <v>216</v>
      </c>
      <c r="C179" s="447"/>
      <c r="D179" s="211" t="s">
        <v>500</v>
      </c>
      <c r="E179" s="212"/>
      <c r="F179" s="212" t="s">
        <v>283</v>
      </c>
      <c r="G179" s="388"/>
      <c r="H179" s="213" t="str">
        <f t="shared" si="33"/>
        <v/>
      </c>
      <c r="I179" s="216" t="str">
        <f t="shared" si="34"/>
        <v/>
      </c>
      <c r="J179" s="213" t="str">
        <f t="shared" si="35"/>
        <v/>
      </c>
      <c r="K179" s="68"/>
      <c r="L179" s="214"/>
      <c r="N179" s="317"/>
      <c r="O179" s="317"/>
      <c r="P179" s="317"/>
      <c r="Q179" s="317"/>
    </row>
    <row r="180" spans="1:17" s="67" customFormat="1" ht="18" customHeight="1" outlineLevel="2" thickTop="1" thickBot="1">
      <c r="A180" s="213" t="s">
        <v>501</v>
      </c>
      <c r="B180" s="515" t="s">
        <v>216</v>
      </c>
      <c r="C180" s="447"/>
      <c r="D180" s="211" t="s">
        <v>502</v>
      </c>
      <c r="E180" s="212"/>
      <c r="F180" s="212" t="s">
        <v>283</v>
      </c>
      <c r="G180" s="388"/>
      <c r="H180" s="213" t="str">
        <f t="shared" si="33"/>
        <v/>
      </c>
      <c r="I180" s="216" t="str">
        <f t="shared" si="34"/>
        <v/>
      </c>
      <c r="J180" s="213" t="str">
        <f t="shared" si="35"/>
        <v/>
      </c>
      <c r="K180" s="68"/>
      <c r="L180" s="214"/>
      <c r="N180" s="317"/>
      <c r="O180" s="317"/>
      <c r="P180" s="317"/>
      <c r="Q180" s="317"/>
    </row>
    <row r="181" spans="1:17" s="67" customFormat="1" ht="18" customHeight="1" outlineLevel="2" thickTop="1" thickBot="1">
      <c r="A181" s="213" t="s">
        <v>503</v>
      </c>
      <c r="B181" s="515" t="s">
        <v>216</v>
      </c>
      <c r="C181" s="447"/>
      <c r="D181" s="211" t="s">
        <v>504</v>
      </c>
      <c r="E181" s="212"/>
      <c r="F181" s="212" t="s">
        <v>283</v>
      </c>
      <c r="G181" s="216"/>
      <c r="H181" s="213" t="str">
        <f t="shared" si="33"/>
        <v/>
      </c>
      <c r="I181" s="216" t="str">
        <f t="shared" si="34"/>
        <v/>
      </c>
      <c r="J181" s="213" t="str">
        <f t="shared" si="35"/>
        <v/>
      </c>
      <c r="K181" s="68"/>
      <c r="L181" s="214"/>
      <c r="N181" s="317"/>
      <c r="O181" s="317"/>
      <c r="P181" s="317"/>
      <c r="Q181" s="317"/>
    </row>
    <row r="182" spans="1:17" s="67" customFormat="1" ht="18" customHeight="1" outlineLevel="2" thickTop="1" thickBot="1">
      <c r="A182" s="213" t="s">
        <v>505</v>
      </c>
      <c r="B182" s="515" t="s">
        <v>216</v>
      </c>
      <c r="C182" s="447"/>
      <c r="D182" s="211" t="s">
        <v>506</v>
      </c>
      <c r="E182" s="212"/>
      <c r="F182" s="212" t="s">
        <v>283</v>
      </c>
      <c r="G182" s="216"/>
      <c r="H182" s="213" t="str">
        <f t="shared" si="33"/>
        <v/>
      </c>
      <c r="I182" s="216" t="str">
        <f t="shared" si="34"/>
        <v/>
      </c>
      <c r="J182" s="213" t="str">
        <f t="shared" si="35"/>
        <v/>
      </c>
      <c r="K182" s="68"/>
      <c r="L182" s="214"/>
      <c r="N182" s="317"/>
      <c r="O182" s="317"/>
      <c r="P182" s="317"/>
      <c r="Q182" s="317"/>
    </row>
    <row r="183" spans="1:17" s="67" customFormat="1" ht="18" customHeight="1" outlineLevel="2" thickTop="1" thickBot="1">
      <c r="A183" s="213" t="s">
        <v>507</v>
      </c>
      <c r="B183" s="515" t="s">
        <v>216</v>
      </c>
      <c r="C183" s="447"/>
      <c r="D183" s="211" t="s">
        <v>508</v>
      </c>
      <c r="E183" s="212"/>
      <c r="F183" s="212" t="s">
        <v>384</v>
      </c>
      <c r="G183" s="216"/>
      <c r="H183" s="213" t="str">
        <f t="shared" si="33"/>
        <v/>
      </c>
      <c r="I183" s="216" t="str">
        <f t="shared" si="34"/>
        <v/>
      </c>
      <c r="J183" s="213" t="str">
        <f t="shared" si="35"/>
        <v/>
      </c>
      <c r="K183" s="68"/>
      <c r="L183" s="214"/>
      <c r="N183" s="317"/>
      <c r="O183" s="317"/>
      <c r="P183" s="317"/>
      <c r="Q183" s="317"/>
    </row>
    <row r="184" spans="1:17" s="67" customFormat="1" ht="18" customHeight="1" outlineLevel="2" thickTop="1" thickBot="1">
      <c r="A184" s="213" t="s">
        <v>509</v>
      </c>
      <c r="B184" s="515" t="s">
        <v>216</v>
      </c>
      <c r="C184" s="447"/>
      <c r="D184" s="211" t="s">
        <v>510</v>
      </c>
      <c r="E184" s="212"/>
      <c r="F184" s="212" t="s">
        <v>384</v>
      </c>
      <c r="G184" s="216"/>
      <c r="H184" s="213" t="str">
        <f t="shared" si="33"/>
        <v/>
      </c>
      <c r="I184" s="216" t="str">
        <f t="shared" si="34"/>
        <v/>
      </c>
      <c r="J184" s="213" t="str">
        <f t="shared" si="35"/>
        <v/>
      </c>
      <c r="K184" s="68"/>
      <c r="L184" s="214"/>
      <c r="N184" s="317"/>
      <c r="O184" s="317"/>
      <c r="P184" s="317"/>
      <c r="Q184" s="317"/>
    </row>
    <row r="185" spans="1:17" s="67" customFormat="1" ht="18" customHeight="1" outlineLevel="2" thickTop="1" thickBot="1">
      <c r="A185" s="213" t="s">
        <v>511</v>
      </c>
      <c r="B185" s="515" t="s">
        <v>216</v>
      </c>
      <c r="C185" s="447"/>
      <c r="D185" s="211" t="s">
        <v>512</v>
      </c>
      <c r="E185" s="212"/>
      <c r="F185" s="212" t="s">
        <v>384</v>
      </c>
      <c r="G185" s="216"/>
      <c r="H185" s="213" t="str">
        <f t="shared" si="33"/>
        <v/>
      </c>
      <c r="I185" s="216" t="str">
        <f t="shared" si="34"/>
        <v/>
      </c>
      <c r="J185" s="213" t="str">
        <f t="shared" si="35"/>
        <v/>
      </c>
      <c r="K185" s="68"/>
      <c r="L185" s="214"/>
      <c r="N185" s="317"/>
      <c r="O185" s="317"/>
      <c r="P185" s="317"/>
      <c r="Q185" s="317"/>
    </row>
    <row r="186" spans="1:17" s="67" customFormat="1" ht="18" customHeight="1" outlineLevel="2" thickTop="1" thickBot="1">
      <c r="A186" s="213" t="s">
        <v>513</v>
      </c>
      <c r="B186" s="515" t="s">
        <v>216</v>
      </c>
      <c r="C186" s="447"/>
      <c r="D186" s="211"/>
      <c r="E186" s="212"/>
      <c r="F186" s="212"/>
      <c r="G186" s="216"/>
      <c r="H186" s="213" t="str">
        <f t="shared" si="33"/>
        <v/>
      </c>
      <c r="I186" s="216" t="str">
        <f t="shared" si="34"/>
        <v/>
      </c>
      <c r="J186" s="213" t="str">
        <f t="shared" si="35"/>
        <v/>
      </c>
      <c r="K186" s="68"/>
      <c r="L186" s="214"/>
      <c r="N186" s="317"/>
      <c r="O186" s="317"/>
      <c r="P186" s="317"/>
      <c r="Q186" s="317"/>
    </row>
    <row r="187" spans="1:17" s="67" customFormat="1" ht="18" customHeight="1" outlineLevel="2" thickTop="1" thickBot="1">
      <c r="A187" s="213" t="s">
        <v>514</v>
      </c>
      <c r="B187" s="515" t="s">
        <v>216</v>
      </c>
      <c r="C187" s="447"/>
      <c r="D187" s="211"/>
      <c r="E187" s="212"/>
      <c r="F187" s="212"/>
      <c r="G187" s="216"/>
      <c r="H187" s="213" t="str">
        <f t="shared" si="33"/>
        <v/>
      </c>
      <c r="I187" s="216" t="str">
        <f t="shared" si="34"/>
        <v/>
      </c>
      <c r="J187" s="213" t="str">
        <f t="shared" si="35"/>
        <v/>
      </c>
      <c r="K187" s="68"/>
      <c r="L187" s="214"/>
      <c r="N187" s="317"/>
      <c r="O187" s="317"/>
      <c r="P187" s="317"/>
      <c r="Q187" s="317"/>
    </row>
    <row r="188" spans="1:17" s="67" customFormat="1" ht="18" customHeight="1" outlineLevel="2" thickTop="1" thickBot="1">
      <c r="A188" s="213" t="s">
        <v>515</v>
      </c>
      <c r="B188" s="515" t="s">
        <v>216</v>
      </c>
      <c r="C188" s="447"/>
      <c r="D188" s="211"/>
      <c r="E188" s="212"/>
      <c r="F188" s="212"/>
      <c r="G188" s="216"/>
      <c r="H188" s="213" t="str">
        <f t="shared" si="33"/>
        <v/>
      </c>
      <c r="I188" s="216" t="str">
        <f t="shared" si="34"/>
        <v/>
      </c>
      <c r="J188" s="213" t="str">
        <f t="shared" si="35"/>
        <v/>
      </c>
      <c r="K188" s="68"/>
      <c r="L188" s="214"/>
      <c r="N188" s="317"/>
      <c r="O188" s="317"/>
      <c r="P188" s="317"/>
      <c r="Q188" s="317"/>
    </row>
    <row r="189" spans="1:17" s="67" customFormat="1" ht="18" customHeight="1" outlineLevel="2" thickTop="1" thickBot="1">
      <c r="A189" s="213" t="s">
        <v>516</v>
      </c>
      <c r="B189" s="515" t="s">
        <v>216</v>
      </c>
      <c r="C189" s="447"/>
      <c r="D189" s="211"/>
      <c r="E189" s="212"/>
      <c r="F189" s="212"/>
      <c r="G189" s="216"/>
      <c r="H189" s="213" t="str">
        <f t="shared" si="33"/>
        <v/>
      </c>
      <c r="I189" s="216" t="str">
        <f t="shared" si="34"/>
        <v/>
      </c>
      <c r="J189" s="213" t="str">
        <f t="shared" si="35"/>
        <v/>
      </c>
      <c r="K189" s="68"/>
      <c r="L189" s="214"/>
      <c r="N189" s="317"/>
      <c r="O189" s="317"/>
      <c r="P189" s="317"/>
      <c r="Q189" s="317"/>
    </row>
    <row r="190" spans="1:17" s="67" customFormat="1" ht="18" customHeight="1" outlineLevel="2" thickTop="1" thickBot="1">
      <c r="A190" s="213" t="s">
        <v>517</v>
      </c>
      <c r="B190" s="515" t="s">
        <v>216</v>
      </c>
      <c r="C190" s="447"/>
      <c r="D190" s="211"/>
      <c r="E190" s="212"/>
      <c r="F190" s="212"/>
      <c r="G190" s="216"/>
      <c r="H190" s="213" t="str">
        <f t="shared" si="33"/>
        <v/>
      </c>
      <c r="I190" s="216" t="str">
        <f t="shared" si="34"/>
        <v/>
      </c>
      <c r="J190" s="213" t="str">
        <f t="shared" si="35"/>
        <v/>
      </c>
      <c r="K190" s="68"/>
      <c r="L190" s="214"/>
      <c r="N190" s="317"/>
      <c r="O190" s="317"/>
      <c r="P190" s="317"/>
      <c r="Q190" s="317"/>
    </row>
    <row r="191" spans="1:17" s="67" customFormat="1" ht="18" customHeight="1" outlineLevel="1" thickTop="1" thickBot="1">
      <c r="A191" s="226" t="s">
        <v>169</v>
      </c>
      <c r="B191" s="442"/>
      <c r="C191" s="446"/>
      <c r="D191" s="227" t="s">
        <v>518</v>
      </c>
      <c r="E191" s="228"/>
      <c r="F191" s="228"/>
      <c r="G191" s="219"/>
      <c r="H191" s="219">
        <f>SUM(H192:H201)</f>
        <v>0</v>
      </c>
      <c r="I191" s="219"/>
      <c r="J191" s="219">
        <f>SUM(J192:J201)</f>
        <v>0</v>
      </c>
      <c r="K191" s="68"/>
      <c r="L191" s="223"/>
      <c r="N191" s="317"/>
      <c r="O191" s="317"/>
      <c r="P191" s="317"/>
      <c r="Q191" s="317"/>
    </row>
    <row r="192" spans="1:17" s="67" customFormat="1" ht="18" customHeight="1" outlineLevel="2" thickTop="1" thickBot="1">
      <c r="A192" s="213" t="s">
        <v>519</v>
      </c>
      <c r="B192" s="515" t="s">
        <v>216</v>
      </c>
      <c r="C192" s="447"/>
      <c r="D192" s="211" t="s">
        <v>494</v>
      </c>
      <c r="E192" s="212"/>
      <c r="F192" s="212" t="s">
        <v>283</v>
      </c>
      <c r="G192" s="388"/>
      <c r="H192" s="213" t="str">
        <f t="shared" ref="H192:H201" si="36">IF(E192=0,"",G192*E192)</f>
        <v/>
      </c>
      <c r="I192" s="216" t="str">
        <f t="shared" ref="I192:I201" si="37">IF(G192="","",G192*(1+$H$8))</f>
        <v/>
      </c>
      <c r="J192" s="213" t="str">
        <f t="shared" ref="J192:J201" si="38">IF(E192=0,"",I192*E192)</f>
        <v/>
      </c>
      <c r="K192" s="68"/>
      <c r="L192" s="214"/>
      <c r="N192" s="317"/>
      <c r="O192" s="317"/>
      <c r="P192" s="317"/>
      <c r="Q192" s="317"/>
    </row>
    <row r="193" spans="1:17" s="67" customFormat="1" ht="18" customHeight="1" outlineLevel="2" thickTop="1" thickBot="1">
      <c r="A193" s="213" t="s">
        <v>520</v>
      </c>
      <c r="B193" s="515" t="s">
        <v>216</v>
      </c>
      <c r="C193" s="447"/>
      <c r="D193" s="211" t="s">
        <v>500</v>
      </c>
      <c r="E193" s="212"/>
      <c r="F193" s="212" t="s">
        <v>283</v>
      </c>
      <c r="G193" s="216"/>
      <c r="H193" s="213" t="str">
        <f t="shared" si="36"/>
        <v/>
      </c>
      <c r="I193" s="216" t="str">
        <f t="shared" si="37"/>
        <v/>
      </c>
      <c r="J193" s="213" t="str">
        <f t="shared" si="38"/>
        <v/>
      </c>
      <c r="K193" s="68"/>
      <c r="L193" s="214"/>
      <c r="N193" s="317"/>
      <c r="O193" s="317"/>
      <c r="P193" s="317"/>
      <c r="Q193" s="317"/>
    </row>
    <row r="194" spans="1:17" s="67" customFormat="1" ht="18" customHeight="1" outlineLevel="2" thickTop="1" thickBot="1">
      <c r="A194" s="213" t="s">
        <v>521</v>
      </c>
      <c r="B194" s="515" t="s">
        <v>216</v>
      </c>
      <c r="C194" s="447"/>
      <c r="D194" s="211" t="s">
        <v>522</v>
      </c>
      <c r="E194" s="212"/>
      <c r="F194" s="212" t="s">
        <v>283</v>
      </c>
      <c r="G194" s="216"/>
      <c r="H194" s="213" t="str">
        <f t="shared" si="36"/>
        <v/>
      </c>
      <c r="I194" s="216" t="str">
        <f t="shared" si="37"/>
        <v/>
      </c>
      <c r="J194" s="213" t="str">
        <f t="shared" si="38"/>
        <v/>
      </c>
      <c r="K194" s="68"/>
      <c r="L194" s="214"/>
      <c r="N194" s="317"/>
      <c r="O194" s="317"/>
      <c r="P194" s="317"/>
      <c r="Q194" s="317"/>
    </row>
    <row r="195" spans="1:17" s="67" customFormat="1" ht="18" customHeight="1" outlineLevel="2" thickTop="1" thickBot="1">
      <c r="A195" s="213" t="s">
        <v>523</v>
      </c>
      <c r="B195" s="515" t="s">
        <v>216</v>
      </c>
      <c r="C195" s="447"/>
      <c r="D195" s="217" t="s">
        <v>524</v>
      </c>
      <c r="E195" s="212"/>
      <c r="F195" s="212" t="s">
        <v>283</v>
      </c>
      <c r="G195" s="216"/>
      <c r="H195" s="213" t="str">
        <f t="shared" si="36"/>
        <v/>
      </c>
      <c r="I195" s="216" t="str">
        <f t="shared" si="37"/>
        <v/>
      </c>
      <c r="J195" s="213" t="str">
        <f t="shared" si="38"/>
        <v/>
      </c>
      <c r="K195" s="68"/>
      <c r="L195" s="214"/>
      <c r="N195" s="317"/>
      <c r="O195" s="317"/>
      <c r="P195" s="317"/>
      <c r="Q195" s="317"/>
    </row>
    <row r="196" spans="1:17" s="67" customFormat="1" ht="18" customHeight="1" outlineLevel="2" thickTop="1" thickBot="1">
      <c r="A196" s="213" t="s">
        <v>525</v>
      </c>
      <c r="B196" s="515" t="s">
        <v>216</v>
      </c>
      <c r="C196" s="447"/>
      <c r="D196" s="211" t="s">
        <v>526</v>
      </c>
      <c r="E196" s="212"/>
      <c r="F196" s="212"/>
      <c r="G196" s="216"/>
      <c r="H196" s="213" t="str">
        <f t="shared" si="36"/>
        <v/>
      </c>
      <c r="I196" s="216" t="str">
        <f t="shared" si="37"/>
        <v/>
      </c>
      <c r="J196" s="213" t="str">
        <f t="shared" si="38"/>
        <v/>
      </c>
      <c r="K196" s="68"/>
      <c r="L196" s="214"/>
      <c r="N196" s="317"/>
      <c r="O196" s="317"/>
      <c r="P196" s="317"/>
      <c r="Q196" s="317"/>
    </row>
    <row r="197" spans="1:17" s="67" customFormat="1" ht="18" customHeight="1" outlineLevel="2" thickTop="1" thickBot="1">
      <c r="A197" s="213" t="s">
        <v>527</v>
      </c>
      <c r="B197" s="515" t="s">
        <v>216</v>
      </c>
      <c r="C197" s="447"/>
      <c r="D197" s="211"/>
      <c r="E197" s="212"/>
      <c r="F197" s="212"/>
      <c r="G197" s="216"/>
      <c r="H197" s="213" t="str">
        <f t="shared" si="36"/>
        <v/>
      </c>
      <c r="I197" s="216" t="str">
        <f t="shared" si="37"/>
        <v/>
      </c>
      <c r="J197" s="213" t="str">
        <f t="shared" si="38"/>
        <v/>
      </c>
      <c r="K197" s="68"/>
      <c r="L197" s="214"/>
      <c r="N197" s="317"/>
      <c r="O197" s="317"/>
      <c r="P197" s="317"/>
      <c r="Q197" s="317"/>
    </row>
    <row r="198" spans="1:17" s="67" customFormat="1" ht="18" customHeight="1" outlineLevel="2" thickTop="1" thickBot="1">
      <c r="A198" s="213" t="s">
        <v>528</v>
      </c>
      <c r="B198" s="515" t="s">
        <v>216</v>
      </c>
      <c r="C198" s="447"/>
      <c r="D198" s="211"/>
      <c r="E198" s="212"/>
      <c r="F198" s="212"/>
      <c r="G198" s="216"/>
      <c r="H198" s="213" t="str">
        <f t="shared" si="36"/>
        <v/>
      </c>
      <c r="I198" s="216" t="str">
        <f t="shared" si="37"/>
        <v/>
      </c>
      <c r="J198" s="213" t="str">
        <f t="shared" si="38"/>
        <v/>
      </c>
      <c r="K198" s="68"/>
      <c r="L198" s="214"/>
      <c r="N198" s="317"/>
      <c r="O198" s="317"/>
      <c r="P198" s="317"/>
      <c r="Q198" s="317"/>
    </row>
    <row r="199" spans="1:17" s="67" customFormat="1" ht="18" customHeight="1" outlineLevel="2" thickTop="1" thickBot="1">
      <c r="A199" s="213" t="s">
        <v>529</v>
      </c>
      <c r="B199" s="515" t="s">
        <v>216</v>
      </c>
      <c r="C199" s="447"/>
      <c r="D199" s="211"/>
      <c r="E199" s="212"/>
      <c r="F199" s="212"/>
      <c r="G199" s="216"/>
      <c r="H199" s="213" t="str">
        <f t="shared" si="36"/>
        <v/>
      </c>
      <c r="I199" s="216" t="str">
        <f t="shared" si="37"/>
        <v/>
      </c>
      <c r="J199" s="213" t="str">
        <f t="shared" si="38"/>
        <v/>
      </c>
      <c r="K199" s="68"/>
      <c r="L199" s="214"/>
      <c r="N199" s="317"/>
      <c r="O199" s="317"/>
      <c r="P199" s="317"/>
      <c r="Q199" s="317"/>
    </row>
    <row r="200" spans="1:17" s="67" customFormat="1" ht="18" customHeight="1" outlineLevel="2" thickTop="1" thickBot="1">
      <c r="A200" s="213" t="s">
        <v>530</v>
      </c>
      <c r="B200" s="515" t="s">
        <v>216</v>
      </c>
      <c r="C200" s="447"/>
      <c r="D200" s="211"/>
      <c r="E200" s="212"/>
      <c r="F200" s="212"/>
      <c r="G200" s="216"/>
      <c r="H200" s="213" t="str">
        <f t="shared" si="36"/>
        <v/>
      </c>
      <c r="I200" s="216" t="str">
        <f t="shared" si="37"/>
        <v/>
      </c>
      <c r="J200" s="213" t="str">
        <f t="shared" si="38"/>
        <v/>
      </c>
      <c r="K200" s="68"/>
      <c r="L200" s="214"/>
      <c r="N200" s="317"/>
      <c r="O200" s="317"/>
      <c r="P200" s="317"/>
      <c r="Q200" s="317"/>
    </row>
    <row r="201" spans="1:17" s="67" customFormat="1" ht="18" customHeight="1" outlineLevel="2" thickTop="1" thickBot="1">
      <c r="A201" s="213" t="s">
        <v>531</v>
      </c>
      <c r="B201" s="515" t="s">
        <v>216</v>
      </c>
      <c r="C201" s="447"/>
      <c r="D201" s="211"/>
      <c r="E201" s="212"/>
      <c r="F201" s="212"/>
      <c r="G201" s="216"/>
      <c r="H201" s="213" t="str">
        <f t="shared" si="36"/>
        <v/>
      </c>
      <c r="I201" s="216" t="str">
        <f t="shared" si="37"/>
        <v/>
      </c>
      <c r="J201" s="213" t="str">
        <f t="shared" si="38"/>
        <v/>
      </c>
      <c r="K201" s="68"/>
      <c r="L201" s="214"/>
      <c r="N201" s="317"/>
      <c r="O201" s="317"/>
      <c r="P201" s="317"/>
      <c r="Q201" s="317"/>
    </row>
    <row r="202" spans="1:17" s="67" customFormat="1" ht="18" customHeight="1" outlineLevel="1" thickTop="1" thickBot="1">
      <c r="A202" s="226" t="s">
        <v>170</v>
      </c>
      <c r="B202" s="442"/>
      <c r="C202" s="446"/>
      <c r="D202" s="227" t="s">
        <v>532</v>
      </c>
      <c r="E202" s="228"/>
      <c r="F202" s="228"/>
      <c r="G202" s="219"/>
      <c r="H202" s="219">
        <f>SUM(H203:H211)</f>
        <v>0</v>
      </c>
      <c r="I202" s="219"/>
      <c r="J202" s="219">
        <f>SUM(J203:J211)</f>
        <v>0</v>
      </c>
      <c r="K202" s="68"/>
      <c r="L202" s="223"/>
      <c r="O202" s="342"/>
    </row>
    <row r="203" spans="1:17" s="67" customFormat="1" ht="18" customHeight="1" outlineLevel="2" thickTop="1" thickBot="1">
      <c r="A203" s="213" t="s">
        <v>533</v>
      </c>
      <c r="B203" s="515" t="s">
        <v>216</v>
      </c>
      <c r="C203" s="447"/>
      <c r="D203" s="211" t="s">
        <v>534</v>
      </c>
      <c r="E203" s="212"/>
      <c r="F203" s="212" t="s">
        <v>283</v>
      </c>
      <c r="G203" s="388"/>
      <c r="H203" s="213" t="str">
        <f t="shared" ref="H203:H211" si="39">IF(E203=0,"",G203*E203)</f>
        <v/>
      </c>
      <c r="I203" s="216" t="str">
        <f t="shared" ref="I203:I211" si="40">IF(G203="","",G203*(1+$H$8))</f>
        <v/>
      </c>
      <c r="J203" s="213" t="str">
        <f t="shared" ref="J203:J211" si="41">IF(E203=0,"",I203*E203)</f>
        <v/>
      </c>
      <c r="K203" s="68"/>
      <c r="L203" s="214"/>
      <c r="N203" s="317"/>
      <c r="O203" s="317"/>
      <c r="P203" s="317"/>
      <c r="Q203" s="317"/>
    </row>
    <row r="204" spans="1:17" s="67" customFormat="1" ht="18" customHeight="1" outlineLevel="2" thickTop="1" thickBot="1">
      <c r="A204" s="213" t="s">
        <v>535</v>
      </c>
      <c r="B204" s="515" t="s">
        <v>216</v>
      </c>
      <c r="C204" s="447"/>
      <c r="D204" s="211" t="s">
        <v>536</v>
      </c>
      <c r="E204" s="212"/>
      <c r="F204" s="212" t="s">
        <v>283</v>
      </c>
      <c r="G204" s="388"/>
      <c r="H204" s="213" t="str">
        <f t="shared" si="39"/>
        <v/>
      </c>
      <c r="I204" s="216" t="str">
        <f t="shared" si="40"/>
        <v/>
      </c>
      <c r="J204" s="213" t="str">
        <f t="shared" si="41"/>
        <v/>
      </c>
      <c r="K204" s="68"/>
      <c r="L204" s="214"/>
      <c r="N204" s="317"/>
      <c r="O204" s="317"/>
      <c r="P204" s="317"/>
      <c r="Q204" s="317"/>
    </row>
    <row r="205" spans="1:17" s="67" customFormat="1" ht="18" customHeight="1" outlineLevel="2" thickTop="1" thickBot="1">
      <c r="A205" s="213" t="s">
        <v>537</v>
      </c>
      <c r="B205" s="515" t="s">
        <v>216</v>
      </c>
      <c r="C205" s="447"/>
      <c r="D205" s="211" t="s">
        <v>538</v>
      </c>
      <c r="E205" s="212"/>
      <c r="F205" s="212" t="s">
        <v>283</v>
      </c>
      <c r="G205" s="216"/>
      <c r="H205" s="213" t="str">
        <f t="shared" si="39"/>
        <v/>
      </c>
      <c r="I205" s="216" t="str">
        <f t="shared" si="40"/>
        <v/>
      </c>
      <c r="J205" s="213" t="str">
        <f t="shared" si="41"/>
        <v/>
      </c>
      <c r="K205" s="68"/>
      <c r="L205" s="214"/>
      <c r="N205" s="317"/>
      <c r="O205" s="317"/>
      <c r="P205" s="317"/>
      <c r="Q205" s="317"/>
    </row>
    <row r="206" spans="1:17" s="67" customFormat="1" ht="18" customHeight="1" outlineLevel="2" thickTop="1" thickBot="1">
      <c r="A206" s="213" t="s">
        <v>539</v>
      </c>
      <c r="B206" s="515" t="s">
        <v>216</v>
      </c>
      <c r="C206" s="447"/>
      <c r="D206" s="211" t="s">
        <v>540</v>
      </c>
      <c r="E206" s="212"/>
      <c r="F206" s="212" t="s">
        <v>283</v>
      </c>
      <c r="G206" s="216"/>
      <c r="H206" s="213" t="str">
        <f t="shared" si="39"/>
        <v/>
      </c>
      <c r="I206" s="216" t="str">
        <f t="shared" si="40"/>
        <v/>
      </c>
      <c r="J206" s="213" t="str">
        <f t="shared" si="41"/>
        <v/>
      </c>
      <c r="K206" s="68"/>
      <c r="L206" s="214"/>
      <c r="N206" s="317"/>
      <c r="O206" s="317"/>
      <c r="P206" s="317"/>
      <c r="Q206" s="317"/>
    </row>
    <row r="207" spans="1:17" s="67" customFormat="1" ht="18" customHeight="1" outlineLevel="2" thickTop="1" thickBot="1">
      <c r="A207" s="213" t="s">
        <v>541</v>
      </c>
      <c r="B207" s="515" t="s">
        <v>216</v>
      </c>
      <c r="C207" s="447"/>
      <c r="D207" s="211"/>
      <c r="E207" s="212"/>
      <c r="F207" s="212"/>
      <c r="G207" s="216"/>
      <c r="H207" s="213" t="str">
        <f t="shared" si="39"/>
        <v/>
      </c>
      <c r="I207" s="216" t="str">
        <f t="shared" si="40"/>
        <v/>
      </c>
      <c r="J207" s="213" t="str">
        <f t="shared" si="41"/>
        <v/>
      </c>
      <c r="K207" s="68"/>
      <c r="L207" s="214"/>
      <c r="N207" s="317"/>
      <c r="O207" s="317"/>
      <c r="P207" s="317"/>
      <c r="Q207" s="317"/>
    </row>
    <row r="208" spans="1:17" s="67" customFormat="1" ht="18" customHeight="1" outlineLevel="2" thickTop="1" thickBot="1">
      <c r="A208" s="213" t="s">
        <v>542</v>
      </c>
      <c r="B208" s="515" t="s">
        <v>216</v>
      </c>
      <c r="C208" s="447"/>
      <c r="D208" s="211"/>
      <c r="E208" s="212"/>
      <c r="F208" s="212"/>
      <c r="G208" s="216"/>
      <c r="H208" s="213" t="str">
        <f t="shared" si="39"/>
        <v/>
      </c>
      <c r="I208" s="216" t="str">
        <f t="shared" si="40"/>
        <v/>
      </c>
      <c r="J208" s="213" t="str">
        <f t="shared" si="41"/>
        <v/>
      </c>
      <c r="K208" s="68"/>
      <c r="L208" s="214"/>
      <c r="N208" s="317"/>
      <c r="O208" s="317"/>
      <c r="P208" s="317"/>
      <c r="Q208" s="317"/>
    </row>
    <row r="209" spans="1:17" s="67" customFormat="1" ht="18" customHeight="1" outlineLevel="2" thickTop="1" thickBot="1">
      <c r="A209" s="213" t="s">
        <v>543</v>
      </c>
      <c r="B209" s="515" t="s">
        <v>216</v>
      </c>
      <c r="C209" s="447"/>
      <c r="D209" s="211"/>
      <c r="E209" s="212"/>
      <c r="F209" s="212"/>
      <c r="G209" s="216"/>
      <c r="H209" s="213" t="str">
        <f t="shared" si="39"/>
        <v/>
      </c>
      <c r="I209" s="216" t="str">
        <f t="shared" si="40"/>
        <v/>
      </c>
      <c r="J209" s="213" t="str">
        <f t="shared" si="41"/>
        <v/>
      </c>
      <c r="K209" s="68"/>
      <c r="L209" s="214"/>
      <c r="N209" s="317"/>
      <c r="O209" s="317"/>
      <c r="P209" s="317"/>
      <c r="Q209" s="317"/>
    </row>
    <row r="210" spans="1:17" s="67" customFormat="1" ht="18" customHeight="1" outlineLevel="2" thickTop="1" thickBot="1">
      <c r="A210" s="213" t="s">
        <v>544</v>
      </c>
      <c r="B210" s="515" t="s">
        <v>216</v>
      </c>
      <c r="C210" s="447"/>
      <c r="D210" s="211"/>
      <c r="E210" s="212"/>
      <c r="F210" s="212"/>
      <c r="G210" s="216"/>
      <c r="H210" s="213" t="str">
        <f t="shared" si="39"/>
        <v/>
      </c>
      <c r="I210" s="216" t="str">
        <f t="shared" si="40"/>
        <v/>
      </c>
      <c r="J210" s="213" t="str">
        <f t="shared" si="41"/>
        <v/>
      </c>
      <c r="K210" s="68"/>
      <c r="L210" s="214"/>
      <c r="N210" s="317"/>
      <c r="O210" s="317"/>
      <c r="P210" s="317"/>
      <c r="Q210" s="317"/>
    </row>
    <row r="211" spans="1:17" s="67" customFormat="1" ht="18" customHeight="1" outlineLevel="2" thickTop="1" thickBot="1">
      <c r="A211" s="213" t="s">
        <v>545</v>
      </c>
      <c r="B211" s="515" t="s">
        <v>216</v>
      </c>
      <c r="C211" s="447"/>
      <c r="D211" s="211"/>
      <c r="E211" s="212"/>
      <c r="F211" s="212"/>
      <c r="G211" s="216"/>
      <c r="H211" s="213" t="str">
        <f t="shared" si="39"/>
        <v/>
      </c>
      <c r="I211" s="216" t="str">
        <f t="shared" si="40"/>
        <v/>
      </c>
      <c r="J211" s="213" t="str">
        <f t="shared" si="41"/>
        <v/>
      </c>
      <c r="K211" s="68"/>
      <c r="L211" s="214"/>
      <c r="N211" s="317"/>
      <c r="O211" s="317"/>
      <c r="P211" s="317"/>
      <c r="Q211" s="317"/>
    </row>
    <row r="212" spans="1:17" s="67" customFormat="1" ht="18" customHeight="1" outlineLevel="1" thickTop="1" thickBot="1">
      <c r="A212" s="226" t="s">
        <v>171</v>
      </c>
      <c r="B212" s="442"/>
      <c r="C212" s="446"/>
      <c r="D212" s="227" t="s">
        <v>546</v>
      </c>
      <c r="E212" s="228"/>
      <c r="F212" s="228"/>
      <c r="G212" s="219"/>
      <c r="H212" s="219">
        <f>SUM(H213:H229)</f>
        <v>0</v>
      </c>
      <c r="I212" s="219"/>
      <c r="J212" s="219">
        <f>SUM(J213:J229)</f>
        <v>0</v>
      </c>
      <c r="K212" s="68"/>
      <c r="L212" s="223"/>
      <c r="N212" s="317"/>
      <c r="O212" s="317"/>
      <c r="P212" s="317"/>
      <c r="Q212" s="317"/>
    </row>
    <row r="213" spans="1:17" s="67" customFormat="1" ht="18" customHeight="1" outlineLevel="2" thickTop="1" thickBot="1">
      <c r="A213" s="213" t="s">
        <v>547</v>
      </c>
      <c r="B213" s="515" t="s">
        <v>216</v>
      </c>
      <c r="C213" s="447"/>
      <c r="D213" s="211" t="s">
        <v>548</v>
      </c>
      <c r="E213" s="212"/>
      <c r="F213" s="212" t="s">
        <v>283</v>
      </c>
      <c r="G213" s="388"/>
      <c r="H213" s="213" t="str">
        <f t="shared" ref="H213:H229" si="42">IF(E213=0,"",G213*E213)</f>
        <v/>
      </c>
      <c r="I213" s="216" t="str">
        <f t="shared" ref="I213:I229" si="43">IF(G213="","",G213*(1+$H$8))</f>
        <v/>
      </c>
      <c r="J213" s="213" t="str">
        <f t="shared" ref="J213:J229" si="44">IF(E213=0,"",I213*E213)</f>
        <v/>
      </c>
      <c r="K213" s="68"/>
      <c r="L213" s="214"/>
      <c r="N213" s="317"/>
      <c r="O213" s="317"/>
      <c r="P213" s="317"/>
      <c r="Q213" s="317"/>
    </row>
    <row r="214" spans="1:17" s="67" customFormat="1" ht="18" customHeight="1" outlineLevel="2" thickTop="1" thickBot="1">
      <c r="A214" s="213" t="s">
        <v>549</v>
      </c>
      <c r="B214" s="515" t="s">
        <v>216</v>
      </c>
      <c r="C214" s="447"/>
      <c r="D214" s="211" t="s">
        <v>550</v>
      </c>
      <c r="E214" s="212"/>
      <c r="F214" s="212" t="s">
        <v>283</v>
      </c>
      <c r="G214" s="388"/>
      <c r="H214" s="213" t="str">
        <f t="shared" si="42"/>
        <v/>
      </c>
      <c r="I214" s="216" t="str">
        <f t="shared" si="43"/>
        <v/>
      </c>
      <c r="J214" s="213" t="str">
        <f t="shared" si="44"/>
        <v/>
      </c>
      <c r="K214" s="68"/>
      <c r="L214" s="214"/>
      <c r="N214" s="317"/>
      <c r="O214" s="317"/>
      <c r="P214" s="317"/>
      <c r="Q214" s="317"/>
    </row>
    <row r="215" spans="1:17" s="67" customFormat="1" ht="18" customHeight="1" outlineLevel="2" thickTop="1" thickBot="1">
      <c r="A215" s="213" t="s">
        <v>551</v>
      </c>
      <c r="B215" s="515" t="s">
        <v>216</v>
      </c>
      <c r="C215" s="447"/>
      <c r="D215" s="211" t="s">
        <v>552</v>
      </c>
      <c r="E215" s="212"/>
      <c r="F215" s="212" t="s">
        <v>283</v>
      </c>
      <c r="G215" s="388"/>
      <c r="H215" s="213" t="str">
        <f t="shared" si="42"/>
        <v/>
      </c>
      <c r="I215" s="216" t="str">
        <f t="shared" si="43"/>
        <v/>
      </c>
      <c r="J215" s="213" t="str">
        <f t="shared" si="44"/>
        <v/>
      </c>
      <c r="K215" s="68"/>
      <c r="L215" s="214"/>
      <c r="N215" s="317"/>
      <c r="O215" s="317"/>
      <c r="P215" s="317"/>
      <c r="Q215" s="317"/>
    </row>
    <row r="216" spans="1:17" s="67" customFormat="1" ht="18" customHeight="1" outlineLevel="2" thickTop="1" thickBot="1">
      <c r="A216" s="213" t="s">
        <v>553</v>
      </c>
      <c r="B216" s="515" t="s">
        <v>216</v>
      </c>
      <c r="C216" s="447"/>
      <c r="D216" s="211" t="s">
        <v>554</v>
      </c>
      <c r="E216" s="212"/>
      <c r="F216" s="212" t="s">
        <v>283</v>
      </c>
      <c r="G216" s="388"/>
      <c r="H216" s="213" t="str">
        <f t="shared" si="42"/>
        <v/>
      </c>
      <c r="I216" s="216" t="str">
        <f t="shared" si="43"/>
        <v/>
      </c>
      <c r="J216" s="213" t="str">
        <f t="shared" si="44"/>
        <v/>
      </c>
      <c r="K216" s="68"/>
      <c r="L216" s="214"/>
      <c r="N216" s="317"/>
      <c r="O216" s="317"/>
      <c r="P216" s="317"/>
      <c r="Q216" s="317"/>
    </row>
    <row r="217" spans="1:17" s="67" customFormat="1" ht="18" customHeight="1" outlineLevel="2" thickTop="1" thickBot="1">
      <c r="A217" s="213" t="s">
        <v>555</v>
      </c>
      <c r="B217" s="515" t="s">
        <v>216</v>
      </c>
      <c r="C217" s="447"/>
      <c r="D217" s="211" t="s">
        <v>556</v>
      </c>
      <c r="E217" s="212"/>
      <c r="F217" s="212" t="s">
        <v>283</v>
      </c>
      <c r="G217" s="388"/>
      <c r="H217" s="213" t="str">
        <f t="shared" si="42"/>
        <v/>
      </c>
      <c r="I217" s="216" t="str">
        <f t="shared" si="43"/>
        <v/>
      </c>
      <c r="J217" s="213" t="str">
        <f t="shared" si="44"/>
        <v/>
      </c>
      <c r="K217" s="68"/>
      <c r="L217" s="214"/>
      <c r="N217" s="317"/>
      <c r="O217" s="317"/>
      <c r="P217" s="317"/>
      <c r="Q217" s="317"/>
    </row>
    <row r="218" spans="1:17" s="67" customFormat="1" ht="18" customHeight="1" outlineLevel="2" thickTop="1" thickBot="1">
      <c r="A218" s="213" t="s">
        <v>557</v>
      </c>
      <c r="B218" s="515" t="s">
        <v>216</v>
      </c>
      <c r="C218" s="447"/>
      <c r="D218" s="211" t="s">
        <v>558</v>
      </c>
      <c r="E218" s="212"/>
      <c r="F218" s="212" t="s">
        <v>283</v>
      </c>
      <c r="G218" s="388"/>
      <c r="H218" s="213" t="str">
        <f t="shared" si="42"/>
        <v/>
      </c>
      <c r="I218" s="216" t="str">
        <f t="shared" si="43"/>
        <v/>
      </c>
      <c r="J218" s="213" t="str">
        <f t="shared" si="44"/>
        <v/>
      </c>
      <c r="K218" s="68"/>
      <c r="L218" s="214"/>
      <c r="N218" s="317"/>
      <c r="O218" s="317"/>
      <c r="P218" s="317"/>
      <c r="Q218" s="317"/>
    </row>
    <row r="219" spans="1:17" s="67" customFormat="1" ht="18" customHeight="1" outlineLevel="2" thickTop="1" thickBot="1">
      <c r="A219" s="213" t="s">
        <v>559</v>
      </c>
      <c r="B219" s="515" t="s">
        <v>216</v>
      </c>
      <c r="C219" s="447"/>
      <c r="D219" s="211" t="s">
        <v>560</v>
      </c>
      <c r="E219" s="212"/>
      <c r="F219" s="212" t="s">
        <v>283</v>
      </c>
      <c r="G219" s="216"/>
      <c r="H219" s="213" t="str">
        <f t="shared" si="42"/>
        <v/>
      </c>
      <c r="I219" s="216" t="str">
        <f t="shared" si="43"/>
        <v/>
      </c>
      <c r="J219" s="213" t="str">
        <f t="shared" si="44"/>
        <v/>
      </c>
      <c r="K219" s="68"/>
      <c r="L219" s="214"/>
      <c r="N219" s="317"/>
      <c r="O219" s="317"/>
      <c r="P219" s="317"/>
      <c r="Q219" s="317"/>
    </row>
    <row r="220" spans="1:17" s="67" customFormat="1" ht="18" customHeight="1" outlineLevel="2" thickTop="1" thickBot="1">
      <c r="A220" s="213" t="s">
        <v>561</v>
      </c>
      <c r="B220" s="515" t="s">
        <v>216</v>
      </c>
      <c r="C220" s="447"/>
      <c r="D220" s="211" t="s">
        <v>562</v>
      </c>
      <c r="E220" s="212"/>
      <c r="F220" s="212" t="s">
        <v>283</v>
      </c>
      <c r="G220" s="216"/>
      <c r="H220" s="213" t="str">
        <f t="shared" si="42"/>
        <v/>
      </c>
      <c r="I220" s="216" t="str">
        <f t="shared" si="43"/>
        <v/>
      </c>
      <c r="J220" s="213" t="str">
        <f t="shared" si="44"/>
        <v/>
      </c>
      <c r="K220" s="68"/>
      <c r="L220" s="214"/>
      <c r="N220" s="317"/>
      <c r="O220" s="317"/>
      <c r="P220" s="317"/>
      <c r="Q220" s="317"/>
    </row>
    <row r="221" spans="1:17" s="67" customFormat="1" ht="18" customHeight="1" outlineLevel="2" thickTop="1" thickBot="1">
      <c r="A221" s="213" t="s">
        <v>563</v>
      </c>
      <c r="B221" s="515" t="s">
        <v>216</v>
      </c>
      <c r="C221" s="447"/>
      <c r="D221" s="217" t="s">
        <v>564</v>
      </c>
      <c r="E221" s="212"/>
      <c r="F221" s="212" t="s">
        <v>283</v>
      </c>
      <c r="G221" s="216"/>
      <c r="H221" s="213" t="str">
        <f t="shared" si="42"/>
        <v/>
      </c>
      <c r="I221" s="216" t="str">
        <f t="shared" si="43"/>
        <v/>
      </c>
      <c r="J221" s="213" t="str">
        <f t="shared" si="44"/>
        <v/>
      </c>
      <c r="K221" s="68"/>
      <c r="L221" s="214"/>
      <c r="N221" s="317"/>
      <c r="O221" s="317"/>
      <c r="P221" s="317"/>
      <c r="Q221" s="317"/>
    </row>
    <row r="222" spans="1:17" s="67" customFormat="1" ht="18" customHeight="1" outlineLevel="2" thickTop="1" thickBot="1">
      <c r="A222" s="213" t="s">
        <v>565</v>
      </c>
      <c r="B222" s="515" t="s">
        <v>216</v>
      </c>
      <c r="C222" s="447"/>
      <c r="D222" s="217" t="s">
        <v>566</v>
      </c>
      <c r="E222" s="212"/>
      <c r="F222" s="212" t="s">
        <v>283</v>
      </c>
      <c r="G222" s="216"/>
      <c r="H222" s="213" t="str">
        <f t="shared" si="42"/>
        <v/>
      </c>
      <c r="I222" s="216" t="str">
        <f t="shared" si="43"/>
        <v/>
      </c>
      <c r="J222" s="213" t="str">
        <f t="shared" si="44"/>
        <v/>
      </c>
      <c r="K222" s="68"/>
      <c r="L222" s="214"/>
      <c r="N222" s="317"/>
      <c r="O222" s="317"/>
      <c r="P222" s="317"/>
      <c r="Q222" s="317"/>
    </row>
    <row r="223" spans="1:17" s="67" customFormat="1" ht="18" customHeight="1" outlineLevel="2" thickTop="1" thickBot="1">
      <c r="A223" s="213" t="s">
        <v>567</v>
      </c>
      <c r="B223" s="515" t="s">
        <v>216</v>
      </c>
      <c r="C223" s="447"/>
      <c r="D223" s="217" t="s">
        <v>568</v>
      </c>
      <c r="E223" s="212"/>
      <c r="F223" s="212" t="s">
        <v>283</v>
      </c>
      <c r="G223" s="216"/>
      <c r="H223" s="213" t="str">
        <f t="shared" si="42"/>
        <v/>
      </c>
      <c r="I223" s="216" t="str">
        <f t="shared" si="43"/>
        <v/>
      </c>
      <c r="J223" s="213" t="str">
        <f t="shared" si="44"/>
        <v/>
      </c>
      <c r="K223" s="68"/>
      <c r="L223" s="214"/>
      <c r="N223" s="317"/>
      <c r="O223" s="317"/>
      <c r="P223" s="317"/>
      <c r="Q223" s="317"/>
    </row>
    <row r="224" spans="1:17" s="67" customFormat="1" ht="18" customHeight="1" outlineLevel="2" thickTop="1" thickBot="1">
      <c r="A224" s="213" t="s">
        <v>569</v>
      </c>
      <c r="B224" s="515" t="s">
        <v>216</v>
      </c>
      <c r="C224" s="447"/>
      <c r="D224" s="217" t="s">
        <v>570</v>
      </c>
      <c r="E224" s="212"/>
      <c r="F224" s="212" t="s">
        <v>283</v>
      </c>
      <c r="G224" s="216"/>
      <c r="H224" s="213" t="str">
        <f t="shared" si="42"/>
        <v/>
      </c>
      <c r="I224" s="216" t="str">
        <f t="shared" si="43"/>
        <v/>
      </c>
      <c r="J224" s="213" t="str">
        <f t="shared" si="44"/>
        <v/>
      </c>
      <c r="K224" s="68"/>
      <c r="L224" s="214"/>
      <c r="N224" s="317"/>
      <c r="O224" s="317"/>
      <c r="P224" s="317"/>
      <c r="Q224" s="317"/>
    </row>
    <row r="225" spans="1:17" s="67" customFormat="1" ht="18" customHeight="1" outlineLevel="2" thickTop="1" thickBot="1">
      <c r="A225" s="213" t="s">
        <v>571</v>
      </c>
      <c r="B225" s="515" t="s">
        <v>216</v>
      </c>
      <c r="C225" s="447"/>
      <c r="D225" s="211"/>
      <c r="E225" s="212"/>
      <c r="F225" s="212"/>
      <c r="G225" s="216"/>
      <c r="H225" s="213" t="str">
        <f t="shared" si="42"/>
        <v/>
      </c>
      <c r="I225" s="216" t="str">
        <f t="shared" si="43"/>
        <v/>
      </c>
      <c r="J225" s="213" t="str">
        <f t="shared" si="44"/>
        <v/>
      </c>
      <c r="K225" s="68"/>
      <c r="L225" s="214"/>
      <c r="N225" s="317"/>
      <c r="O225" s="317"/>
      <c r="P225" s="317"/>
      <c r="Q225" s="317"/>
    </row>
    <row r="226" spans="1:17" s="67" customFormat="1" ht="18" customHeight="1" outlineLevel="2" thickTop="1" thickBot="1">
      <c r="A226" s="213" t="s">
        <v>572</v>
      </c>
      <c r="B226" s="515" t="s">
        <v>216</v>
      </c>
      <c r="C226" s="447"/>
      <c r="D226" s="217"/>
      <c r="E226" s="212"/>
      <c r="F226" s="212"/>
      <c r="G226" s="216"/>
      <c r="H226" s="213" t="str">
        <f t="shared" si="42"/>
        <v/>
      </c>
      <c r="I226" s="216" t="str">
        <f t="shared" si="43"/>
        <v/>
      </c>
      <c r="J226" s="213" t="str">
        <f t="shared" si="44"/>
        <v/>
      </c>
      <c r="K226" s="68"/>
      <c r="L226" s="214"/>
      <c r="N226" s="317"/>
      <c r="O226" s="317"/>
      <c r="P226" s="317"/>
      <c r="Q226" s="317"/>
    </row>
    <row r="227" spans="1:17" s="67" customFormat="1" ht="18" customHeight="1" outlineLevel="2" thickTop="1" thickBot="1">
      <c r="A227" s="213" t="s">
        <v>573</v>
      </c>
      <c r="B227" s="515" t="s">
        <v>216</v>
      </c>
      <c r="C227" s="447"/>
      <c r="D227" s="211"/>
      <c r="E227" s="212"/>
      <c r="F227" s="212"/>
      <c r="G227" s="216"/>
      <c r="H227" s="213" t="str">
        <f t="shared" si="42"/>
        <v/>
      </c>
      <c r="I227" s="216" t="str">
        <f t="shared" si="43"/>
        <v/>
      </c>
      <c r="J227" s="213" t="str">
        <f t="shared" si="44"/>
        <v/>
      </c>
      <c r="K227" s="68"/>
      <c r="L227" s="214"/>
      <c r="N227" s="317"/>
      <c r="O227" s="317"/>
      <c r="P227" s="317"/>
      <c r="Q227" s="317"/>
    </row>
    <row r="228" spans="1:17" s="67" customFormat="1" ht="18" customHeight="1" outlineLevel="2" thickTop="1" thickBot="1">
      <c r="A228" s="213" t="s">
        <v>574</v>
      </c>
      <c r="B228" s="515" t="s">
        <v>216</v>
      </c>
      <c r="C228" s="447"/>
      <c r="D228" s="217"/>
      <c r="E228" s="212"/>
      <c r="F228" s="212"/>
      <c r="G228" s="216"/>
      <c r="H228" s="213" t="str">
        <f t="shared" si="42"/>
        <v/>
      </c>
      <c r="I228" s="216" t="str">
        <f t="shared" si="43"/>
        <v/>
      </c>
      <c r="J228" s="213" t="str">
        <f t="shared" si="44"/>
        <v/>
      </c>
      <c r="K228" s="68"/>
      <c r="L228" s="214"/>
      <c r="N228" s="317"/>
      <c r="O228" s="317"/>
      <c r="P228" s="317"/>
      <c r="Q228" s="317"/>
    </row>
    <row r="229" spans="1:17" s="67" customFormat="1" ht="16.5" customHeight="1" outlineLevel="2" thickTop="1" thickBot="1">
      <c r="A229" s="213" t="s">
        <v>575</v>
      </c>
      <c r="B229" s="515" t="s">
        <v>216</v>
      </c>
      <c r="C229" s="447"/>
      <c r="D229" s="217"/>
      <c r="E229" s="212"/>
      <c r="F229" s="212"/>
      <c r="G229" s="216"/>
      <c r="H229" s="213" t="str">
        <f t="shared" si="42"/>
        <v/>
      </c>
      <c r="I229" s="216" t="str">
        <f t="shared" si="43"/>
        <v/>
      </c>
      <c r="J229" s="213" t="str">
        <f t="shared" si="44"/>
        <v/>
      </c>
      <c r="K229" s="68"/>
      <c r="L229" s="214"/>
      <c r="N229" s="317"/>
      <c r="O229" s="317"/>
      <c r="P229" s="317"/>
      <c r="Q229" s="317"/>
    </row>
    <row r="230" spans="1:17" s="67" customFormat="1" ht="18" customHeight="1" outlineLevel="1" thickTop="1" thickBot="1">
      <c r="A230" s="226" t="s">
        <v>172</v>
      </c>
      <c r="B230" s="442"/>
      <c r="C230" s="446"/>
      <c r="D230" s="227" t="s">
        <v>576</v>
      </c>
      <c r="E230" s="228"/>
      <c r="F230" s="228"/>
      <c r="G230" s="219"/>
      <c r="H230" s="219">
        <f>SUM(H231:H248)</f>
        <v>0</v>
      </c>
      <c r="I230" s="219"/>
      <c r="J230" s="219">
        <f>SUM(J231:J248)</f>
        <v>0</v>
      </c>
      <c r="K230" s="68"/>
      <c r="L230" s="223"/>
      <c r="N230" s="317"/>
      <c r="O230" s="317"/>
      <c r="P230" s="317"/>
      <c r="Q230" s="317"/>
    </row>
    <row r="231" spans="1:17" s="67" customFormat="1" ht="18" customHeight="1" outlineLevel="2" thickTop="1" thickBot="1">
      <c r="A231" s="213" t="s">
        <v>577</v>
      </c>
      <c r="B231" s="515" t="s">
        <v>216</v>
      </c>
      <c r="C231" s="447"/>
      <c r="D231" s="211" t="s">
        <v>578</v>
      </c>
      <c r="E231" s="212"/>
      <c r="F231" s="212" t="s">
        <v>283</v>
      </c>
      <c r="G231" s="388"/>
      <c r="H231" s="213" t="str">
        <f t="shared" ref="H231:H248" si="45">IF(E231=0,"",G231*E231)</f>
        <v/>
      </c>
      <c r="I231" s="216" t="str">
        <f t="shared" ref="I231:I248" si="46">IF(G231="","",G231*(1+$H$8))</f>
        <v/>
      </c>
      <c r="J231" s="213" t="str">
        <f t="shared" ref="J231:J248" si="47">IF(E231=0,"",I231*E231)</f>
        <v/>
      </c>
      <c r="K231" s="68"/>
      <c r="L231" s="214"/>
      <c r="N231" s="317"/>
      <c r="O231" s="317"/>
      <c r="P231" s="317"/>
      <c r="Q231" s="317"/>
    </row>
    <row r="232" spans="1:17" s="67" customFormat="1" ht="18" customHeight="1" outlineLevel="2" thickTop="1" thickBot="1">
      <c r="A232" s="213" t="s">
        <v>579</v>
      </c>
      <c r="B232" s="515" t="s">
        <v>216</v>
      </c>
      <c r="C232" s="447"/>
      <c r="D232" s="211" t="s">
        <v>580</v>
      </c>
      <c r="E232" s="212"/>
      <c r="F232" s="212" t="s">
        <v>283</v>
      </c>
      <c r="G232" s="388"/>
      <c r="H232" s="213" t="str">
        <f t="shared" si="45"/>
        <v/>
      </c>
      <c r="I232" s="216" t="str">
        <f t="shared" si="46"/>
        <v/>
      </c>
      <c r="J232" s="213" t="str">
        <f t="shared" si="47"/>
        <v/>
      </c>
      <c r="K232" s="68"/>
      <c r="L232" s="214"/>
      <c r="N232" s="317"/>
      <c r="O232" s="317"/>
      <c r="P232" s="317"/>
      <c r="Q232" s="317"/>
    </row>
    <row r="233" spans="1:17" s="67" customFormat="1" ht="18" customHeight="1" outlineLevel="2" thickTop="1" thickBot="1">
      <c r="A233" s="213" t="s">
        <v>581</v>
      </c>
      <c r="B233" s="515" t="s">
        <v>216</v>
      </c>
      <c r="C233" s="447"/>
      <c r="D233" s="211" t="s">
        <v>582</v>
      </c>
      <c r="E233" s="212"/>
      <c r="F233" s="212" t="s">
        <v>283</v>
      </c>
      <c r="G233" s="388"/>
      <c r="H233" s="213" t="str">
        <f t="shared" si="45"/>
        <v/>
      </c>
      <c r="I233" s="216" t="str">
        <f t="shared" si="46"/>
        <v/>
      </c>
      <c r="J233" s="213" t="str">
        <f t="shared" si="47"/>
        <v/>
      </c>
      <c r="K233" s="68"/>
      <c r="L233" s="214"/>
      <c r="N233" s="317"/>
      <c r="O233" s="317"/>
      <c r="P233" s="317"/>
      <c r="Q233" s="317"/>
    </row>
    <row r="234" spans="1:17" s="67" customFormat="1" ht="18" customHeight="1" outlineLevel="2" thickTop="1" thickBot="1">
      <c r="A234" s="213" t="s">
        <v>583</v>
      </c>
      <c r="B234" s="515" t="s">
        <v>216</v>
      </c>
      <c r="C234" s="447"/>
      <c r="D234" s="211" t="s">
        <v>522</v>
      </c>
      <c r="E234" s="212"/>
      <c r="F234" s="212" t="s">
        <v>283</v>
      </c>
      <c r="G234" s="388"/>
      <c r="H234" s="213" t="str">
        <f t="shared" si="45"/>
        <v/>
      </c>
      <c r="I234" s="216" t="str">
        <f t="shared" si="46"/>
        <v/>
      </c>
      <c r="J234" s="213" t="str">
        <f t="shared" si="47"/>
        <v/>
      </c>
      <c r="K234" s="68"/>
      <c r="L234" s="214"/>
      <c r="N234" s="317"/>
      <c r="O234" s="317"/>
      <c r="P234" s="317"/>
      <c r="Q234" s="317"/>
    </row>
    <row r="235" spans="1:17" s="67" customFormat="1" ht="18" customHeight="1" outlineLevel="2" thickTop="1" thickBot="1">
      <c r="A235" s="213" t="s">
        <v>584</v>
      </c>
      <c r="B235" s="515" t="s">
        <v>216</v>
      </c>
      <c r="C235" s="447"/>
      <c r="D235" s="211" t="s">
        <v>585</v>
      </c>
      <c r="E235" s="212"/>
      <c r="F235" s="212" t="s">
        <v>283</v>
      </c>
      <c r="G235" s="388"/>
      <c r="H235" s="213" t="str">
        <f t="shared" si="45"/>
        <v/>
      </c>
      <c r="I235" s="216" t="str">
        <f t="shared" si="46"/>
        <v/>
      </c>
      <c r="J235" s="213" t="str">
        <f t="shared" si="47"/>
        <v/>
      </c>
      <c r="K235" s="68"/>
      <c r="L235" s="214"/>
      <c r="N235" s="317"/>
      <c r="O235" s="317"/>
      <c r="P235" s="317"/>
      <c r="Q235" s="317"/>
    </row>
    <row r="236" spans="1:17" s="67" customFormat="1" ht="18" customHeight="1" outlineLevel="2" thickTop="1" thickBot="1">
      <c r="A236" s="213" t="s">
        <v>586</v>
      </c>
      <c r="B236" s="515" t="s">
        <v>216</v>
      </c>
      <c r="C236" s="447"/>
      <c r="D236" s="211" t="s">
        <v>587</v>
      </c>
      <c r="E236" s="212"/>
      <c r="F236" s="212" t="s">
        <v>283</v>
      </c>
      <c r="G236" s="388"/>
      <c r="H236" s="213" t="str">
        <f t="shared" si="45"/>
        <v/>
      </c>
      <c r="I236" s="216" t="str">
        <f t="shared" si="46"/>
        <v/>
      </c>
      <c r="J236" s="213" t="str">
        <f t="shared" si="47"/>
        <v/>
      </c>
      <c r="K236" s="68"/>
      <c r="L236" s="214"/>
      <c r="N236" s="317"/>
      <c r="O236" s="317"/>
      <c r="P236" s="317"/>
      <c r="Q236" s="317"/>
    </row>
    <row r="237" spans="1:17" s="67" customFormat="1" ht="18" customHeight="1" outlineLevel="2" thickTop="1" thickBot="1">
      <c r="A237" s="213" t="s">
        <v>588</v>
      </c>
      <c r="B237" s="515" t="s">
        <v>216</v>
      </c>
      <c r="C237" s="447"/>
      <c r="D237" s="211" t="s">
        <v>589</v>
      </c>
      <c r="E237" s="212"/>
      <c r="F237" s="212" t="s">
        <v>283</v>
      </c>
      <c r="G237" s="388"/>
      <c r="H237" s="213" t="str">
        <f t="shared" si="45"/>
        <v/>
      </c>
      <c r="I237" s="216" t="str">
        <f t="shared" si="46"/>
        <v/>
      </c>
      <c r="J237" s="213" t="str">
        <f t="shared" si="47"/>
        <v/>
      </c>
      <c r="K237" s="68"/>
      <c r="L237" s="214"/>
      <c r="N237" s="317"/>
      <c r="O237" s="317"/>
      <c r="P237" s="317"/>
      <c r="Q237" s="317"/>
    </row>
    <row r="238" spans="1:17" s="67" customFormat="1" ht="18" customHeight="1" outlineLevel="2" thickTop="1" thickBot="1">
      <c r="A238" s="213" t="s">
        <v>590</v>
      </c>
      <c r="B238" s="515" t="s">
        <v>216</v>
      </c>
      <c r="C238" s="447"/>
      <c r="D238" s="211" t="s">
        <v>591</v>
      </c>
      <c r="E238" s="212"/>
      <c r="F238" s="212" t="s">
        <v>283</v>
      </c>
      <c r="G238" s="388"/>
      <c r="H238" s="213" t="str">
        <f t="shared" si="45"/>
        <v/>
      </c>
      <c r="I238" s="216" t="str">
        <f t="shared" si="46"/>
        <v/>
      </c>
      <c r="J238" s="213" t="str">
        <f t="shared" si="47"/>
        <v/>
      </c>
      <c r="K238" s="68"/>
      <c r="L238" s="214"/>
      <c r="N238" s="317"/>
      <c r="O238" s="317"/>
      <c r="P238" s="317"/>
      <c r="Q238" s="317"/>
    </row>
    <row r="239" spans="1:17" s="67" customFormat="1" ht="18" customHeight="1" outlineLevel="2" thickTop="1" thickBot="1">
      <c r="A239" s="213" t="s">
        <v>592</v>
      </c>
      <c r="B239" s="515" t="s">
        <v>216</v>
      </c>
      <c r="C239" s="447"/>
      <c r="D239" s="211" t="s">
        <v>593</v>
      </c>
      <c r="E239" s="212"/>
      <c r="F239" s="212" t="s">
        <v>283</v>
      </c>
      <c r="G239" s="388"/>
      <c r="H239" s="213" t="str">
        <f t="shared" si="45"/>
        <v/>
      </c>
      <c r="I239" s="216" t="str">
        <f t="shared" si="46"/>
        <v/>
      </c>
      <c r="J239" s="213" t="str">
        <f t="shared" si="47"/>
        <v/>
      </c>
      <c r="K239" s="68"/>
      <c r="L239" s="214"/>
      <c r="N239" s="317"/>
      <c r="O239" s="317"/>
      <c r="P239" s="317"/>
      <c r="Q239" s="317"/>
    </row>
    <row r="240" spans="1:17" s="67" customFormat="1" ht="18" customHeight="1" outlineLevel="2" thickTop="1" thickBot="1">
      <c r="A240" s="213" t="s">
        <v>594</v>
      </c>
      <c r="B240" s="515" t="s">
        <v>216</v>
      </c>
      <c r="C240" s="447"/>
      <c r="D240" s="211" t="s">
        <v>568</v>
      </c>
      <c r="E240" s="212"/>
      <c r="F240" s="212" t="s">
        <v>384</v>
      </c>
      <c r="G240" s="388"/>
      <c r="H240" s="213" t="str">
        <f t="shared" si="45"/>
        <v/>
      </c>
      <c r="I240" s="216" t="str">
        <f t="shared" si="46"/>
        <v/>
      </c>
      <c r="J240" s="213" t="str">
        <f t="shared" si="47"/>
        <v/>
      </c>
      <c r="K240" s="68"/>
      <c r="L240" s="214"/>
      <c r="N240" s="317"/>
      <c r="O240" s="317"/>
      <c r="P240" s="317"/>
      <c r="Q240" s="317"/>
    </row>
    <row r="241" spans="1:17" s="67" customFormat="1" ht="18" customHeight="1" outlineLevel="2" thickTop="1" thickBot="1">
      <c r="A241" s="213" t="s">
        <v>595</v>
      </c>
      <c r="B241" s="515" t="s">
        <v>216</v>
      </c>
      <c r="C241" s="447"/>
      <c r="D241" s="211" t="s">
        <v>596</v>
      </c>
      <c r="E241" s="212"/>
      <c r="F241" s="212" t="s">
        <v>384</v>
      </c>
      <c r="G241" s="388"/>
      <c r="H241" s="213" t="str">
        <f t="shared" si="45"/>
        <v/>
      </c>
      <c r="I241" s="216" t="str">
        <f t="shared" si="46"/>
        <v/>
      </c>
      <c r="J241" s="213" t="str">
        <f t="shared" si="47"/>
        <v/>
      </c>
      <c r="K241" s="68"/>
      <c r="L241" s="214"/>
      <c r="N241" s="317"/>
      <c r="O241" s="317"/>
      <c r="P241" s="317"/>
      <c r="Q241" s="317"/>
    </row>
    <row r="242" spans="1:17" s="67" customFormat="1" ht="18" customHeight="1" outlineLevel="2" thickTop="1" thickBot="1">
      <c r="A242" s="213" t="s">
        <v>597</v>
      </c>
      <c r="B242" s="515" t="s">
        <v>216</v>
      </c>
      <c r="C242" s="447"/>
      <c r="D242" s="211" t="s">
        <v>598</v>
      </c>
      <c r="E242" s="212"/>
      <c r="F242" s="212" t="s">
        <v>384</v>
      </c>
      <c r="G242" s="388"/>
      <c r="H242" s="213" t="str">
        <f t="shared" si="45"/>
        <v/>
      </c>
      <c r="I242" s="216" t="str">
        <f t="shared" si="46"/>
        <v/>
      </c>
      <c r="J242" s="213" t="str">
        <f t="shared" si="47"/>
        <v/>
      </c>
      <c r="K242" s="68"/>
      <c r="L242" s="214"/>
      <c r="N242" s="317"/>
      <c r="O242" s="317"/>
      <c r="P242" s="317"/>
      <c r="Q242" s="317"/>
    </row>
    <row r="243" spans="1:17" s="67" customFormat="1" ht="18" customHeight="1" outlineLevel="2" thickTop="1" thickBot="1">
      <c r="A243" s="213" t="s">
        <v>599</v>
      </c>
      <c r="B243" s="515" t="s">
        <v>216</v>
      </c>
      <c r="C243" s="447"/>
      <c r="D243" s="211" t="s">
        <v>600</v>
      </c>
      <c r="E243" s="212"/>
      <c r="F243" s="212" t="s">
        <v>384</v>
      </c>
      <c r="G243" s="388"/>
      <c r="H243" s="213" t="str">
        <f t="shared" si="45"/>
        <v/>
      </c>
      <c r="I243" s="216" t="str">
        <f t="shared" si="46"/>
        <v/>
      </c>
      <c r="J243" s="213" t="str">
        <f t="shared" si="47"/>
        <v/>
      </c>
      <c r="K243" s="68"/>
      <c r="L243" s="214"/>
      <c r="N243" s="317"/>
      <c r="O243" s="317"/>
      <c r="P243" s="317"/>
      <c r="Q243" s="317"/>
    </row>
    <row r="244" spans="1:17" s="67" customFormat="1" ht="18" customHeight="1" outlineLevel="2" thickTop="1" thickBot="1">
      <c r="A244" s="213" t="s">
        <v>601</v>
      </c>
      <c r="B244" s="515" t="s">
        <v>216</v>
      </c>
      <c r="C244" s="447"/>
      <c r="D244" s="211"/>
      <c r="E244" s="212"/>
      <c r="F244" s="212"/>
      <c r="G244" s="388"/>
      <c r="H244" s="213" t="str">
        <f t="shared" si="45"/>
        <v/>
      </c>
      <c r="I244" s="216" t="str">
        <f t="shared" si="46"/>
        <v/>
      </c>
      <c r="J244" s="213" t="str">
        <f t="shared" si="47"/>
        <v/>
      </c>
      <c r="K244" s="68"/>
      <c r="L244" s="214"/>
      <c r="N244" s="317"/>
      <c r="O244" s="317"/>
      <c r="P244" s="317"/>
      <c r="Q244" s="317"/>
    </row>
    <row r="245" spans="1:17" s="67" customFormat="1" ht="18" customHeight="1" outlineLevel="2" thickTop="1" thickBot="1">
      <c r="A245" s="213" t="s">
        <v>602</v>
      </c>
      <c r="B245" s="515" t="s">
        <v>216</v>
      </c>
      <c r="C245" s="447"/>
      <c r="D245" s="211"/>
      <c r="E245" s="212"/>
      <c r="F245" s="212"/>
      <c r="G245" s="388"/>
      <c r="H245" s="213" t="str">
        <f t="shared" si="45"/>
        <v/>
      </c>
      <c r="I245" s="216" t="str">
        <f t="shared" si="46"/>
        <v/>
      </c>
      <c r="J245" s="213" t="str">
        <f t="shared" si="47"/>
        <v/>
      </c>
      <c r="K245" s="68"/>
      <c r="L245" s="214"/>
      <c r="N245" s="317"/>
      <c r="O245" s="317"/>
      <c r="P245" s="317"/>
      <c r="Q245" s="317"/>
    </row>
    <row r="246" spans="1:17" s="67" customFormat="1" ht="18" customHeight="1" outlineLevel="2" thickTop="1" thickBot="1">
      <c r="A246" s="213" t="s">
        <v>603</v>
      </c>
      <c r="B246" s="515" t="s">
        <v>216</v>
      </c>
      <c r="C246" s="447"/>
      <c r="D246" s="211"/>
      <c r="E246" s="212"/>
      <c r="F246" s="212"/>
      <c r="G246" s="388"/>
      <c r="H246" s="213" t="str">
        <f t="shared" si="45"/>
        <v/>
      </c>
      <c r="I246" s="216" t="str">
        <f t="shared" si="46"/>
        <v/>
      </c>
      <c r="J246" s="213" t="str">
        <f t="shared" si="47"/>
        <v/>
      </c>
      <c r="K246" s="68"/>
      <c r="L246" s="214"/>
      <c r="N246" s="317"/>
      <c r="O246" s="317"/>
      <c r="P246" s="317"/>
      <c r="Q246" s="317"/>
    </row>
    <row r="247" spans="1:17" s="67" customFormat="1" ht="18" customHeight="1" outlineLevel="2" thickTop="1" thickBot="1">
      <c r="A247" s="213" t="s">
        <v>604</v>
      </c>
      <c r="B247" s="515" t="s">
        <v>216</v>
      </c>
      <c r="C247" s="447"/>
      <c r="D247" s="211"/>
      <c r="E247" s="212"/>
      <c r="F247" s="212"/>
      <c r="G247" s="388"/>
      <c r="H247" s="213" t="str">
        <f t="shared" si="45"/>
        <v/>
      </c>
      <c r="I247" s="216" t="str">
        <f t="shared" si="46"/>
        <v/>
      </c>
      <c r="J247" s="213" t="str">
        <f t="shared" si="47"/>
        <v/>
      </c>
      <c r="K247" s="68"/>
      <c r="L247" s="214"/>
      <c r="N247" s="317"/>
      <c r="O247" s="317"/>
      <c r="P247" s="317"/>
      <c r="Q247" s="317"/>
    </row>
    <row r="248" spans="1:17" s="67" customFormat="1" ht="18" customHeight="1" outlineLevel="2" thickTop="1" thickBot="1">
      <c r="A248" s="213" t="s">
        <v>605</v>
      </c>
      <c r="B248" s="515" t="s">
        <v>216</v>
      </c>
      <c r="C248" s="447"/>
      <c r="D248" s="211"/>
      <c r="E248" s="212"/>
      <c r="F248" s="212"/>
      <c r="G248" s="216"/>
      <c r="H248" s="213" t="str">
        <f t="shared" si="45"/>
        <v/>
      </c>
      <c r="I248" s="216" t="str">
        <f t="shared" si="46"/>
        <v/>
      </c>
      <c r="J248" s="213" t="str">
        <f t="shared" si="47"/>
        <v/>
      </c>
      <c r="K248" s="68"/>
      <c r="L248" s="214"/>
      <c r="N248" s="317"/>
      <c r="O248" s="317"/>
      <c r="P248" s="317"/>
      <c r="Q248" s="317"/>
    </row>
    <row r="249" spans="1:17" s="67" customFormat="1" ht="18" customHeight="1" outlineLevel="1" thickTop="1" thickBot="1">
      <c r="A249" s="226" t="s">
        <v>173</v>
      </c>
      <c r="B249" s="442"/>
      <c r="C249" s="446"/>
      <c r="D249" s="227" t="s">
        <v>606</v>
      </c>
      <c r="E249" s="228"/>
      <c r="F249" s="228"/>
      <c r="G249" s="219"/>
      <c r="H249" s="219">
        <f>SUM(H250:H271)</f>
        <v>0</v>
      </c>
      <c r="I249" s="219"/>
      <c r="J249" s="219">
        <f>SUM(J250:J271)</f>
        <v>0</v>
      </c>
      <c r="K249" s="68"/>
      <c r="L249" s="223"/>
      <c r="N249" s="317"/>
      <c r="O249" s="317"/>
      <c r="P249" s="317"/>
      <c r="Q249" s="317"/>
    </row>
    <row r="250" spans="1:17" s="67" customFormat="1" ht="18" customHeight="1" outlineLevel="2" thickTop="1" thickBot="1">
      <c r="A250" s="213" t="s">
        <v>607</v>
      </c>
      <c r="B250" s="515" t="s">
        <v>216</v>
      </c>
      <c r="C250" s="447"/>
      <c r="D250" s="211" t="s">
        <v>608</v>
      </c>
      <c r="E250" s="212"/>
      <c r="F250" s="212" t="s">
        <v>384</v>
      </c>
      <c r="G250" s="388"/>
      <c r="H250" s="213" t="str">
        <f t="shared" ref="H250:H271" si="48">IF(E250=0,"",G250*E250)</f>
        <v/>
      </c>
      <c r="I250" s="216" t="str">
        <f t="shared" ref="I250:I271" si="49">IF(G250="","",G250*(1+$H$8))</f>
        <v/>
      </c>
      <c r="J250" s="213" t="str">
        <f t="shared" ref="J250:J271" si="50">IF(E250=0,"",I250*E250)</f>
        <v/>
      </c>
      <c r="K250" s="68"/>
      <c r="L250" s="214"/>
      <c r="N250" s="317"/>
      <c r="O250" s="317"/>
      <c r="P250" s="317"/>
      <c r="Q250" s="317"/>
    </row>
    <row r="251" spans="1:17" s="67" customFormat="1" ht="18" customHeight="1" outlineLevel="2" thickTop="1" thickBot="1">
      <c r="A251" s="213" t="s">
        <v>609</v>
      </c>
      <c r="B251" s="515" t="s">
        <v>216</v>
      </c>
      <c r="C251" s="447"/>
      <c r="D251" s="211" t="s">
        <v>610</v>
      </c>
      <c r="E251" s="212"/>
      <c r="F251" s="212" t="s">
        <v>237</v>
      </c>
      <c r="G251" s="388"/>
      <c r="H251" s="213" t="str">
        <f t="shared" si="48"/>
        <v/>
      </c>
      <c r="I251" s="216" t="str">
        <f t="shared" si="49"/>
        <v/>
      </c>
      <c r="J251" s="213" t="str">
        <f t="shared" si="50"/>
        <v/>
      </c>
      <c r="K251" s="68"/>
      <c r="L251" s="214"/>
      <c r="N251" s="317"/>
      <c r="O251" s="317"/>
      <c r="P251" s="317"/>
      <c r="Q251" s="317"/>
    </row>
    <row r="252" spans="1:17" s="67" customFormat="1" ht="18" customHeight="1" outlineLevel="2" thickTop="1" thickBot="1">
      <c r="A252" s="213" t="s">
        <v>611</v>
      </c>
      <c r="B252" s="515" t="s">
        <v>216</v>
      </c>
      <c r="C252" s="447"/>
      <c r="D252" s="211" t="s">
        <v>612</v>
      </c>
      <c r="E252" s="212"/>
      <c r="F252" s="212" t="s">
        <v>384</v>
      </c>
      <c r="G252" s="388"/>
      <c r="H252" s="213" t="str">
        <f t="shared" si="48"/>
        <v/>
      </c>
      <c r="I252" s="216" t="str">
        <f t="shared" si="49"/>
        <v/>
      </c>
      <c r="J252" s="213" t="str">
        <f t="shared" si="50"/>
        <v/>
      </c>
      <c r="K252" s="68"/>
      <c r="L252" s="214"/>
      <c r="N252" s="317"/>
      <c r="O252" s="317"/>
      <c r="P252" s="317"/>
      <c r="Q252" s="317"/>
    </row>
    <row r="253" spans="1:17" s="67" customFormat="1" ht="18" customHeight="1" outlineLevel="2" thickTop="1" thickBot="1">
      <c r="A253" s="213" t="s">
        <v>613</v>
      </c>
      <c r="B253" s="515" t="s">
        <v>216</v>
      </c>
      <c r="C253" s="447"/>
      <c r="D253" s="211" t="s">
        <v>614</v>
      </c>
      <c r="E253" s="212"/>
      <c r="F253" s="212" t="s">
        <v>237</v>
      </c>
      <c r="G253" s="388"/>
      <c r="H253" s="213" t="str">
        <f t="shared" si="48"/>
        <v/>
      </c>
      <c r="I253" s="216" t="str">
        <f t="shared" si="49"/>
        <v/>
      </c>
      <c r="J253" s="213" t="str">
        <f t="shared" si="50"/>
        <v/>
      </c>
      <c r="K253" s="68"/>
      <c r="L253" s="214"/>
      <c r="N253" s="317"/>
      <c r="O253" s="317"/>
      <c r="P253" s="317"/>
      <c r="Q253" s="317"/>
    </row>
    <row r="254" spans="1:17" s="67" customFormat="1" ht="18" customHeight="1" outlineLevel="2" thickTop="1" thickBot="1">
      <c r="A254" s="213" t="s">
        <v>615</v>
      </c>
      <c r="B254" s="515" t="s">
        <v>216</v>
      </c>
      <c r="C254" s="447"/>
      <c r="D254" s="211" t="s">
        <v>616</v>
      </c>
      <c r="E254" s="212"/>
      <c r="F254" s="212" t="s">
        <v>384</v>
      </c>
      <c r="G254" s="388"/>
      <c r="H254" s="213" t="str">
        <f t="shared" si="48"/>
        <v/>
      </c>
      <c r="I254" s="216" t="str">
        <f t="shared" si="49"/>
        <v/>
      </c>
      <c r="J254" s="213" t="str">
        <f t="shared" si="50"/>
        <v/>
      </c>
      <c r="K254" s="68"/>
      <c r="L254" s="214"/>
      <c r="N254" s="317"/>
      <c r="O254" s="317"/>
      <c r="P254" s="317"/>
      <c r="Q254" s="317"/>
    </row>
    <row r="255" spans="1:17" s="67" customFormat="1" ht="18" customHeight="1" outlineLevel="2" thickTop="1" thickBot="1">
      <c r="A255" s="213" t="s">
        <v>617</v>
      </c>
      <c r="B255" s="515" t="s">
        <v>216</v>
      </c>
      <c r="C255" s="447"/>
      <c r="D255" s="211" t="s">
        <v>618</v>
      </c>
      <c r="E255" s="212"/>
      <c r="F255" s="212" t="s">
        <v>384</v>
      </c>
      <c r="G255" s="388"/>
      <c r="H255" s="213" t="str">
        <f t="shared" si="48"/>
        <v/>
      </c>
      <c r="I255" s="216" t="str">
        <f t="shared" si="49"/>
        <v/>
      </c>
      <c r="J255" s="213" t="str">
        <f t="shared" si="50"/>
        <v/>
      </c>
      <c r="K255" s="68"/>
      <c r="L255" s="214"/>
      <c r="N255" s="317"/>
      <c r="O255" s="317"/>
      <c r="P255" s="317"/>
      <c r="Q255" s="317"/>
    </row>
    <row r="256" spans="1:17" s="67" customFormat="1" ht="18" customHeight="1" outlineLevel="2" thickTop="1" thickBot="1">
      <c r="A256" s="213" t="s">
        <v>619</v>
      </c>
      <c r="B256" s="515" t="s">
        <v>216</v>
      </c>
      <c r="C256" s="447"/>
      <c r="D256" s="211" t="s">
        <v>620</v>
      </c>
      <c r="E256" s="212"/>
      <c r="F256" s="212" t="s">
        <v>384</v>
      </c>
      <c r="G256" s="388"/>
      <c r="H256" s="213" t="str">
        <f t="shared" si="48"/>
        <v/>
      </c>
      <c r="I256" s="216" t="str">
        <f t="shared" si="49"/>
        <v/>
      </c>
      <c r="J256" s="213" t="str">
        <f t="shared" si="50"/>
        <v/>
      </c>
      <c r="K256" s="68"/>
      <c r="L256" s="214"/>
      <c r="N256" s="317"/>
      <c r="O256" s="317"/>
      <c r="P256" s="317"/>
      <c r="Q256" s="317"/>
    </row>
    <row r="257" spans="1:17" s="67" customFormat="1" ht="18" customHeight="1" outlineLevel="2" thickTop="1" thickBot="1">
      <c r="A257" s="213" t="s">
        <v>621</v>
      </c>
      <c r="B257" s="515" t="s">
        <v>216</v>
      </c>
      <c r="C257" s="447"/>
      <c r="D257" s="211" t="s">
        <v>622</v>
      </c>
      <c r="E257" s="212"/>
      <c r="F257" s="212" t="s">
        <v>237</v>
      </c>
      <c r="G257" s="388"/>
      <c r="H257" s="213" t="str">
        <f t="shared" si="48"/>
        <v/>
      </c>
      <c r="I257" s="216" t="str">
        <f t="shared" si="49"/>
        <v/>
      </c>
      <c r="J257" s="213" t="str">
        <f t="shared" si="50"/>
        <v/>
      </c>
      <c r="K257" s="68"/>
      <c r="L257" s="214"/>
      <c r="N257" s="317"/>
      <c r="O257" s="317"/>
      <c r="P257" s="317"/>
      <c r="Q257" s="317"/>
    </row>
    <row r="258" spans="1:17" s="67" customFormat="1" ht="18" customHeight="1" outlineLevel="2" thickTop="1" thickBot="1">
      <c r="A258" s="213" t="s">
        <v>623</v>
      </c>
      <c r="B258" s="515" t="s">
        <v>216</v>
      </c>
      <c r="C258" s="447"/>
      <c r="D258" s="211" t="s">
        <v>624</v>
      </c>
      <c r="E258" s="212"/>
      <c r="F258" s="212" t="s">
        <v>237</v>
      </c>
      <c r="G258" s="388"/>
      <c r="H258" s="213" t="str">
        <f t="shared" si="48"/>
        <v/>
      </c>
      <c r="I258" s="216" t="str">
        <f t="shared" si="49"/>
        <v/>
      </c>
      <c r="J258" s="213" t="str">
        <f t="shared" si="50"/>
        <v/>
      </c>
      <c r="K258" s="68"/>
      <c r="L258" s="214"/>
      <c r="N258" s="317"/>
      <c r="O258" s="317"/>
      <c r="P258" s="317"/>
      <c r="Q258" s="317"/>
    </row>
    <row r="259" spans="1:17" s="67" customFormat="1" ht="18" customHeight="1" outlineLevel="2" thickTop="1" thickBot="1">
      <c r="A259" s="213" t="s">
        <v>625</v>
      </c>
      <c r="B259" s="515" t="s">
        <v>216</v>
      </c>
      <c r="C259" s="447"/>
      <c r="D259" s="211" t="s">
        <v>626</v>
      </c>
      <c r="E259" s="212"/>
      <c r="F259" s="212" t="s">
        <v>237</v>
      </c>
      <c r="G259" s="216"/>
      <c r="H259" s="213" t="str">
        <f t="shared" si="48"/>
        <v/>
      </c>
      <c r="I259" s="216" t="str">
        <f t="shared" si="49"/>
        <v/>
      </c>
      <c r="J259" s="213" t="str">
        <f t="shared" si="50"/>
        <v/>
      </c>
      <c r="K259" s="68"/>
      <c r="L259" s="214"/>
      <c r="N259" s="317"/>
      <c r="O259" s="317"/>
      <c r="P259" s="317"/>
      <c r="Q259" s="317"/>
    </row>
    <row r="260" spans="1:17" s="67" customFormat="1" ht="18" customHeight="1" outlineLevel="2" thickTop="1" thickBot="1">
      <c r="A260" s="213" t="s">
        <v>627</v>
      </c>
      <c r="B260" s="515" t="s">
        <v>216</v>
      </c>
      <c r="C260" s="447"/>
      <c r="D260" s="211" t="s">
        <v>628</v>
      </c>
      <c r="E260" s="212"/>
      <c r="F260" s="212" t="s">
        <v>237</v>
      </c>
      <c r="G260" s="216"/>
      <c r="H260" s="213" t="str">
        <f t="shared" si="48"/>
        <v/>
      </c>
      <c r="I260" s="216" t="str">
        <f t="shared" si="49"/>
        <v/>
      </c>
      <c r="J260" s="213" t="str">
        <f t="shared" si="50"/>
        <v/>
      </c>
      <c r="K260" s="68"/>
      <c r="L260" s="214"/>
      <c r="N260" s="317"/>
      <c r="O260" s="317"/>
      <c r="P260" s="317"/>
      <c r="Q260" s="317"/>
    </row>
    <row r="261" spans="1:17" s="67" customFormat="1" ht="18" customHeight="1" outlineLevel="2" thickTop="1" thickBot="1">
      <c r="A261" s="213" t="s">
        <v>629</v>
      </c>
      <c r="B261" s="515" t="s">
        <v>216</v>
      </c>
      <c r="C261" s="447"/>
      <c r="D261" s="211" t="s">
        <v>630</v>
      </c>
      <c r="E261" s="212"/>
      <c r="F261" s="212" t="s">
        <v>237</v>
      </c>
      <c r="G261" s="216"/>
      <c r="H261" s="213" t="str">
        <f t="shared" si="48"/>
        <v/>
      </c>
      <c r="I261" s="216" t="str">
        <f t="shared" si="49"/>
        <v/>
      </c>
      <c r="J261" s="213" t="str">
        <f t="shared" si="50"/>
        <v/>
      </c>
      <c r="K261" s="68"/>
      <c r="L261" s="214"/>
      <c r="N261" s="317"/>
      <c r="O261" s="317"/>
      <c r="P261" s="317"/>
      <c r="Q261" s="317"/>
    </row>
    <row r="262" spans="1:17" s="67" customFormat="1" ht="18" customHeight="1" outlineLevel="2" thickTop="1" thickBot="1">
      <c r="A262" s="213" t="s">
        <v>631</v>
      </c>
      <c r="B262" s="515" t="s">
        <v>216</v>
      </c>
      <c r="C262" s="447"/>
      <c r="D262" s="211" t="s">
        <v>632</v>
      </c>
      <c r="E262" s="212"/>
      <c r="F262" s="212" t="s">
        <v>237</v>
      </c>
      <c r="G262" s="216"/>
      <c r="H262" s="213" t="str">
        <f t="shared" si="48"/>
        <v/>
      </c>
      <c r="I262" s="216" t="str">
        <f t="shared" si="49"/>
        <v/>
      </c>
      <c r="J262" s="213" t="str">
        <f t="shared" si="50"/>
        <v/>
      </c>
      <c r="K262" s="68"/>
      <c r="L262" s="214"/>
      <c r="N262" s="317"/>
      <c r="O262" s="317"/>
      <c r="P262" s="317"/>
      <c r="Q262" s="317"/>
    </row>
    <row r="263" spans="1:17" s="67" customFormat="1" ht="18" customHeight="1" outlineLevel="2" thickTop="1" thickBot="1">
      <c r="A263" s="213" t="s">
        <v>633</v>
      </c>
      <c r="B263" s="515" t="s">
        <v>216</v>
      </c>
      <c r="C263" s="447"/>
      <c r="D263" s="211" t="s">
        <v>634</v>
      </c>
      <c r="E263" s="212"/>
      <c r="F263" s="212" t="s">
        <v>384</v>
      </c>
      <c r="G263" s="216"/>
      <c r="H263" s="213" t="str">
        <f t="shared" si="48"/>
        <v/>
      </c>
      <c r="I263" s="216" t="str">
        <f t="shared" si="49"/>
        <v/>
      </c>
      <c r="J263" s="213" t="str">
        <f t="shared" si="50"/>
        <v/>
      </c>
      <c r="K263" s="68"/>
      <c r="L263" s="214"/>
      <c r="N263" s="317"/>
      <c r="O263" s="317"/>
      <c r="P263" s="317"/>
      <c r="Q263" s="317"/>
    </row>
    <row r="264" spans="1:17" s="67" customFormat="1" ht="18" customHeight="1" outlineLevel="2" thickTop="1" thickBot="1">
      <c r="A264" s="213" t="s">
        <v>635</v>
      </c>
      <c r="B264" s="515" t="s">
        <v>216</v>
      </c>
      <c r="C264" s="447"/>
      <c r="D264" s="211" t="s">
        <v>636</v>
      </c>
      <c r="E264" s="212"/>
      <c r="F264" s="212" t="s">
        <v>237</v>
      </c>
      <c r="G264" s="216"/>
      <c r="H264" s="213" t="str">
        <f t="shared" si="48"/>
        <v/>
      </c>
      <c r="I264" s="216" t="str">
        <f t="shared" si="49"/>
        <v/>
      </c>
      <c r="J264" s="213" t="str">
        <f t="shared" si="50"/>
        <v/>
      </c>
      <c r="K264" s="68"/>
      <c r="L264" s="214"/>
      <c r="N264" s="317"/>
      <c r="O264" s="317"/>
      <c r="P264" s="317"/>
      <c r="Q264" s="317"/>
    </row>
    <row r="265" spans="1:17" s="67" customFormat="1" ht="18" customHeight="1" outlineLevel="2" thickTop="1" thickBot="1">
      <c r="A265" s="213" t="s">
        <v>637</v>
      </c>
      <c r="B265" s="515" t="s">
        <v>216</v>
      </c>
      <c r="C265" s="447"/>
      <c r="D265" s="211" t="s">
        <v>638</v>
      </c>
      <c r="E265" s="212"/>
      <c r="F265" s="212" t="s">
        <v>237</v>
      </c>
      <c r="G265" s="216"/>
      <c r="H265" s="213" t="str">
        <f t="shared" si="48"/>
        <v/>
      </c>
      <c r="I265" s="216" t="str">
        <f t="shared" si="49"/>
        <v/>
      </c>
      <c r="J265" s="213" t="str">
        <f t="shared" si="50"/>
        <v/>
      </c>
      <c r="K265" s="68"/>
      <c r="L265" s="214"/>
      <c r="N265" s="317"/>
      <c r="O265" s="317"/>
      <c r="P265" s="317"/>
      <c r="Q265" s="317"/>
    </row>
    <row r="266" spans="1:17" s="67" customFormat="1" ht="18" customHeight="1" outlineLevel="2" thickTop="1" thickBot="1">
      <c r="A266" s="213" t="s">
        <v>639</v>
      </c>
      <c r="B266" s="515" t="s">
        <v>216</v>
      </c>
      <c r="C266" s="447"/>
      <c r="D266" s="211" t="s">
        <v>640</v>
      </c>
      <c r="E266" s="212"/>
      <c r="F266" s="212" t="s">
        <v>237</v>
      </c>
      <c r="G266" s="216"/>
      <c r="H266" s="213" t="str">
        <f t="shared" si="48"/>
        <v/>
      </c>
      <c r="I266" s="216" t="str">
        <f t="shared" si="49"/>
        <v/>
      </c>
      <c r="J266" s="213" t="str">
        <f t="shared" si="50"/>
        <v/>
      </c>
      <c r="K266" s="68"/>
      <c r="L266" s="214"/>
      <c r="N266" s="317"/>
      <c r="O266" s="317"/>
      <c r="P266" s="317"/>
      <c r="Q266" s="317"/>
    </row>
    <row r="267" spans="1:17" s="67" customFormat="1" ht="18" customHeight="1" outlineLevel="2" thickTop="1" thickBot="1">
      <c r="A267" s="213" t="s">
        <v>641</v>
      </c>
      <c r="B267" s="515" t="s">
        <v>216</v>
      </c>
      <c r="C267" s="447"/>
      <c r="D267" s="211"/>
      <c r="E267" s="212"/>
      <c r="F267" s="212"/>
      <c r="G267" s="216"/>
      <c r="H267" s="213" t="str">
        <f t="shared" si="48"/>
        <v/>
      </c>
      <c r="I267" s="216" t="str">
        <f t="shared" si="49"/>
        <v/>
      </c>
      <c r="J267" s="213" t="str">
        <f t="shared" si="50"/>
        <v/>
      </c>
      <c r="K267" s="68"/>
      <c r="L267" s="214"/>
      <c r="N267" s="317"/>
      <c r="O267" s="317"/>
      <c r="P267" s="317"/>
      <c r="Q267" s="317"/>
    </row>
    <row r="268" spans="1:17" s="67" customFormat="1" ht="18" customHeight="1" outlineLevel="2" thickTop="1" thickBot="1">
      <c r="A268" s="213" t="s">
        <v>642</v>
      </c>
      <c r="B268" s="515" t="s">
        <v>216</v>
      </c>
      <c r="C268" s="447"/>
      <c r="D268" s="211"/>
      <c r="E268" s="212"/>
      <c r="F268" s="212"/>
      <c r="G268" s="216"/>
      <c r="H268" s="213" t="str">
        <f t="shared" si="48"/>
        <v/>
      </c>
      <c r="I268" s="216" t="str">
        <f t="shared" si="49"/>
        <v/>
      </c>
      <c r="J268" s="213" t="str">
        <f t="shared" si="50"/>
        <v/>
      </c>
      <c r="K268" s="68"/>
      <c r="L268" s="214"/>
      <c r="N268" s="317"/>
      <c r="O268" s="317"/>
      <c r="P268" s="317"/>
      <c r="Q268" s="317"/>
    </row>
    <row r="269" spans="1:17" s="67" customFormat="1" ht="18" customHeight="1" outlineLevel="2" thickTop="1" thickBot="1">
      <c r="A269" s="213" t="s">
        <v>643</v>
      </c>
      <c r="B269" s="515" t="s">
        <v>216</v>
      </c>
      <c r="C269" s="447"/>
      <c r="D269" s="211"/>
      <c r="E269" s="212"/>
      <c r="F269" s="212"/>
      <c r="G269" s="216"/>
      <c r="H269" s="213" t="str">
        <f t="shared" si="48"/>
        <v/>
      </c>
      <c r="I269" s="216" t="str">
        <f t="shared" si="49"/>
        <v/>
      </c>
      <c r="J269" s="213" t="str">
        <f t="shared" si="50"/>
        <v/>
      </c>
      <c r="K269" s="68"/>
      <c r="L269" s="214"/>
      <c r="N269" s="317"/>
      <c r="O269" s="317"/>
      <c r="P269" s="317"/>
      <c r="Q269" s="317"/>
    </row>
    <row r="270" spans="1:17" s="67" customFormat="1" ht="18" customHeight="1" outlineLevel="2" thickTop="1" thickBot="1">
      <c r="A270" s="213" t="s">
        <v>644</v>
      </c>
      <c r="B270" s="515" t="s">
        <v>216</v>
      </c>
      <c r="C270" s="447"/>
      <c r="D270" s="211"/>
      <c r="E270" s="212"/>
      <c r="F270" s="212"/>
      <c r="G270" s="216"/>
      <c r="H270" s="213" t="str">
        <f t="shared" si="48"/>
        <v/>
      </c>
      <c r="I270" s="216" t="str">
        <f t="shared" si="49"/>
        <v/>
      </c>
      <c r="J270" s="213" t="str">
        <f t="shared" si="50"/>
        <v/>
      </c>
      <c r="K270" s="68"/>
      <c r="L270" s="214"/>
      <c r="N270" s="317"/>
      <c r="O270" s="317"/>
      <c r="P270" s="317"/>
      <c r="Q270" s="317"/>
    </row>
    <row r="271" spans="1:17" s="67" customFormat="1" ht="18" customHeight="1" outlineLevel="2" thickTop="1" thickBot="1">
      <c r="A271" s="213" t="s">
        <v>645</v>
      </c>
      <c r="B271" s="515" t="s">
        <v>216</v>
      </c>
      <c r="C271" s="447"/>
      <c r="D271" s="211"/>
      <c r="E271" s="212"/>
      <c r="F271" s="212"/>
      <c r="G271" s="216"/>
      <c r="H271" s="213" t="str">
        <f t="shared" si="48"/>
        <v/>
      </c>
      <c r="I271" s="216" t="str">
        <f t="shared" si="49"/>
        <v/>
      </c>
      <c r="J271" s="213" t="str">
        <f t="shared" si="50"/>
        <v/>
      </c>
      <c r="K271" s="68"/>
      <c r="L271" s="214"/>
      <c r="N271" s="317"/>
      <c r="O271" s="317"/>
      <c r="P271" s="317"/>
      <c r="Q271" s="317"/>
    </row>
    <row r="272" spans="1:17" s="67" customFormat="1" ht="18" customHeight="1" outlineLevel="1" thickTop="1" thickBot="1">
      <c r="A272" s="226" t="s">
        <v>174</v>
      </c>
      <c r="B272" s="442"/>
      <c r="C272" s="446"/>
      <c r="D272" s="227" t="s">
        <v>646</v>
      </c>
      <c r="E272" s="228"/>
      <c r="F272" s="228"/>
      <c r="G272" s="219"/>
      <c r="H272" s="219">
        <f>SUM(H273:H322)</f>
        <v>0</v>
      </c>
      <c r="I272" s="219"/>
      <c r="J272" s="219">
        <f>SUM(J273:J322)</f>
        <v>0</v>
      </c>
      <c r="K272" s="68"/>
      <c r="L272" s="223"/>
      <c r="N272" s="317"/>
      <c r="O272" s="317"/>
      <c r="P272" s="317"/>
      <c r="Q272" s="317"/>
    </row>
    <row r="273" spans="1:17" s="67" customFormat="1" ht="18" customHeight="1" outlineLevel="1" thickTop="1" thickBot="1">
      <c r="A273" s="343" t="s">
        <v>647</v>
      </c>
      <c r="B273" s="444"/>
      <c r="C273" s="448"/>
      <c r="D273" s="344" t="s">
        <v>648</v>
      </c>
      <c r="E273" s="345"/>
      <c r="F273" s="345"/>
      <c r="G273" s="346"/>
      <c r="H273" s="346" t="str">
        <f t="shared" ref="H273:H285" si="51">IF(E273=0,"",G273*E273)</f>
        <v/>
      </c>
      <c r="I273" s="346" t="str">
        <f t="shared" ref="I273" si="52">IF(G273=0,"",G273*(1+$H$8))</f>
        <v/>
      </c>
      <c r="J273" s="346" t="str">
        <f t="shared" ref="J273:J285" si="53">IF(E273=0,"",I273*E273)</f>
        <v/>
      </c>
      <c r="K273" s="347"/>
      <c r="L273" s="348"/>
      <c r="N273" s="317"/>
      <c r="O273" s="317"/>
      <c r="P273" s="317"/>
      <c r="Q273" s="317"/>
    </row>
    <row r="274" spans="1:17" s="67" customFormat="1" ht="18" customHeight="1" outlineLevel="2" thickTop="1" thickBot="1">
      <c r="A274" s="213" t="s">
        <v>649</v>
      </c>
      <c r="B274" s="515" t="s">
        <v>216</v>
      </c>
      <c r="C274" s="447"/>
      <c r="D274" s="211" t="s">
        <v>650</v>
      </c>
      <c r="E274" s="212"/>
      <c r="F274" s="212" t="s">
        <v>237</v>
      </c>
      <c r="G274" s="216"/>
      <c r="H274" s="213" t="str">
        <f t="shared" si="51"/>
        <v/>
      </c>
      <c r="I274" s="216" t="str">
        <f t="shared" ref="I274:I285" si="54">IF(G274="","",G274*(1+$H$8))</f>
        <v/>
      </c>
      <c r="J274" s="213" t="str">
        <f t="shared" si="53"/>
        <v/>
      </c>
      <c r="K274" s="68"/>
      <c r="L274" s="214"/>
      <c r="N274" s="317"/>
      <c r="O274" s="317"/>
      <c r="P274" s="317"/>
      <c r="Q274" s="317"/>
    </row>
    <row r="275" spans="1:17" s="67" customFormat="1" ht="18" customHeight="1" outlineLevel="2" thickTop="1" thickBot="1">
      <c r="A275" s="213" t="s">
        <v>651</v>
      </c>
      <c r="B275" s="515" t="s">
        <v>216</v>
      </c>
      <c r="C275" s="447"/>
      <c r="D275" s="211" t="s">
        <v>652</v>
      </c>
      <c r="E275" s="212"/>
      <c r="F275" s="212" t="s">
        <v>237</v>
      </c>
      <c r="G275" s="388"/>
      <c r="H275" s="213" t="str">
        <f t="shared" si="51"/>
        <v/>
      </c>
      <c r="I275" s="216" t="str">
        <f t="shared" si="54"/>
        <v/>
      </c>
      <c r="J275" s="213" t="str">
        <f t="shared" si="53"/>
        <v/>
      </c>
      <c r="K275" s="68"/>
      <c r="L275" s="214"/>
      <c r="N275" s="317"/>
      <c r="O275" s="317"/>
      <c r="P275" s="317"/>
      <c r="Q275" s="317"/>
    </row>
    <row r="276" spans="1:17" s="67" customFormat="1" ht="18" customHeight="1" outlineLevel="2" thickTop="1" thickBot="1">
      <c r="A276" s="213" t="s">
        <v>653</v>
      </c>
      <c r="B276" s="515" t="s">
        <v>216</v>
      </c>
      <c r="C276" s="447"/>
      <c r="D276" s="211" t="s">
        <v>654</v>
      </c>
      <c r="E276" s="212"/>
      <c r="F276" s="212" t="s">
        <v>237</v>
      </c>
      <c r="G276" s="388"/>
      <c r="H276" s="213" t="str">
        <f t="shared" si="51"/>
        <v/>
      </c>
      <c r="I276" s="216" t="str">
        <f t="shared" si="54"/>
        <v/>
      </c>
      <c r="J276" s="213" t="str">
        <f t="shared" si="53"/>
        <v/>
      </c>
      <c r="K276" s="68"/>
      <c r="L276" s="214"/>
      <c r="N276" s="317"/>
      <c r="O276" s="317"/>
      <c r="P276" s="317"/>
      <c r="Q276" s="317"/>
    </row>
    <row r="277" spans="1:17" s="67" customFormat="1" ht="18" customHeight="1" outlineLevel="2" thickTop="1" thickBot="1">
      <c r="A277" s="213" t="s">
        <v>655</v>
      </c>
      <c r="B277" s="515" t="s">
        <v>216</v>
      </c>
      <c r="C277" s="447"/>
      <c r="D277" s="211" t="s">
        <v>656</v>
      </c>
      <c r="E277" s="212"/>
      <c r="F277" s="212" t="s">
        <v>237</v>
      </c>
      <c r="G277" s="388"/>
      <c r="H277" s="213" t="str">
        <f t="shared" si="51"/>
        <v/>
      </c>
      <c r="I277" s="216" t="str">
        <f t="shared" si="54"/>
        <v/>
      </c>
      <c r="J277" s="213" t="str">
        <f t="shared" si="53"/>
        <v/>
      </c>
      <c r="K277" s="68"/>
      <c r="L277" s="214"/>
      <c r="N277" s="317"/>
      <c r="O277" s="317"/>
      <c r="P277" s="317"/>
      <c r="Q277" s="317"/>
    </row>
    <row r="278" spans="1:17" s="67" customFormat="1" ht="18" customHeight="1" outlineLevel="2" thickTop="1" thickBot="1">
      <c r="A278" s="213" t="s">
        <v>657</v>
      </c>
      <c r="B278" s="515" t="s">
        <v>216</v>
      </c>
      <c r="C278" s="447"/>
      <c r="D278" s="211" t="s">
        <v>658</v>
      </c>
      <c r="E278" s="212"/>
      <c r="F278" s="212" t="s">
        <v>237</v>
      </c>
      <c r="G278" s="388"/>
      <c r="H278" s="213" t="str">
        <f t="shared" si="51"/>
        <v/>
      </c>
      <c r="I278" s="216" t="str">
        <f t="shared" si="54"/>
        <v/>
      </c>
      <c r="J278" s="213" t="str">
        <f t="shared" si="53"/>
        <v/>
      </c>
      <c r="K278" s="68"/>
      <c r="L278" s="214"/>
      <c r="N278" s="317"/>
      <c r="O278" s="317"/>
      <c r="P278" s="317"/>
      <c r="Q278" s="317"/>
    </row>
    <row r="279" spans="1:17" s="67" customFormat="1" ht="18" customHeight="1" outlineLevel="2" thickTop="1" thickBot="1">
      <c r="A279" s="213" t="s">
        <v>659</v>
      </c>
      <c r="B279" s="515" t="s">
        <v>216</v>
      </c>
      <c r="C279" s="447"/>
      <c r="D279" s="211" t="s">
        <v>660</v>
      </c>
      <c r="E279" s="212"/>
      <c r="F279" s="212" t="s">
        <v>237</v>
      </c>
      <c r="G279" s="216"/>
      <c r="H279" s="213" t="str">
        <f t="shared" si="51"/>
        <v/>
      </c>
      <c r="I279" s="216" t="str">
        <f t="shared" si="54"/>
        <v/>
      </c>
      <c r="J279" s="213" t="str">
        <f t="shared" si="53"/>
        <v/>
      </c>
      <c r="K279" s="68"/>
      <c r="L279" s="214"/>
      <c r="N279" s="317"/>
      <c r="O279" s="317"/>
      <c r="P279" s="317"/>
      <c r="Q279" s="317"/>
    </row>
    <row r="280" spans="1:17" s="67" customFormat="1" ht="18" customHeight="1" outlineLevel="2" thickTop="1" thickBot="1">
      <c r="A280" s="213" t="s">
        <v>661</v>
      </c>
      <c r="B280" s="515" t="s">
        <v>216</v>
      </c>
      <c r="C280" s="447"/>
      <c r="D280" s="211" t="s">
        <v>662</v>
      </c>
      <c r="E280" s="212"/>
      <c r="F280" s="212" t="s">
        <v>237</v>
      </c>
      <c r="G280" s="216"/>
      <c r="H280" s="213" t="str">
        <f t="shared" si="51"/>
        <v/>
      </c>
      <c r="I280" s="216" t="str">
        <f t="shared" si="54"/>
        <v/>
      </c>
      <c r="J280" s="213" t="str">
        <f t="shared" si="53"/>
        <v/>
      </c>
      <c r="K280" s="68"/>
      <c r="L280" s="214"/>
      <c r="N280" s="317"/>
      <c r="O280" s="317"/>
      <c r="P280" s="317"/>
      <c r="Q280" s="317"/>
    </row>
    <row r="281" spans="1:17" s="67" customFormat="1" ht="18" customHeight="1" outlineLevel="2" thickTop="1" thickBot="1">
      <c r="A281" s="213" t="s">
        <v>663</v>
      </c>
      <c r="B281" s="515" t="s">
        <v>216</v>
      </c>
      <c r="C281" s="447"/>
      <c r="D281" s="211"/>
      <c r="E281" s="212"/>
      <c r="F281" s="212"/>
      <c r="G281" s="216"/>
      <c r="H281" s="213" t="str">
        <f t="shared" si="51"/>
        <v/>
      </c>
      <c r="I281" s="216" t="str">
        <f t="shared" si="54"/>
        <v/>
      </c>
      <c r="J281" s="213" t="str">
        <f t="shared" si="53"/>
        <v/>
      </c>
      <c r="K281" s="68"/>
      <c r="L281" s="214"/>
      <c r="N281" s="317"/>
      <c r="O281" s="317"/>
      <c r="P281" s="317"/>
      <c r="Q281" s="317"/>
    </row>
    <row r="282" spans="1:17" s="67" customFormat="1" ht="18" customHeight="1" outlineLevel="2" thickTop="1" thickBot="1">
      <c r="A282" s="213" t="s">
        <v>664</v>
      </c>
      <c r="B282" s="515" t="s">
        <v>216</v>
      </c>
      <c r="C282" s="447"/>
      <c r="D282" s="211"/>
      <c r="E282" s="212"/>
      <c r="F282" s="212"/>
      <c r="G282" s="216"/>
      <c r="H282" s="213" t="str">
        <f t="shared" si="51"/>
        <v/>
      </c>
      <c r="I282" s="216" t="str">
        <f t="shared" si="54"/>
        <v/>
      </c>
      <c r="J282" s="213" t="str">
        <f t="shared" si="53"/>
        <v/>
      </c>
      <c r="K282" s="68"/>
      <c r="L282" s="214"/>
      <c r="N282" s="317"/>
      <c r="O282" s="317"/>
      <c r="P282" s="317"/>
      <c r="Q282" s="317"/>
    </row>
    <row r="283" spans="1:17" s="67" customFormat="1" ht="18" customHeight="1" outlineLevel="2" thickTop="1" thickBot="1">
      <c r="A283" s="213" t="s">
        <v>665</v>
      </c>
      <c r="B283" s="515" t="s">
        <v>216</v>
      </c>
      <c r="C283" s="447"/>
      <c r="D283" s="211"/>
      <c r="E283" s="212"/>
      <c r="F283" s="212"/>
      <c r="G283" s="216"/>
      <c r="H283" s="213" t="str">
        <f t="shared" si="51"/>
        <v/>
      </c>
      <c r="I283" s="216" t="str">
        <f t="shared" si="54"/>
        <v/>
      </c>
      <c r="J283" s="213" t="str">
        <f t="shared" si="53"/>
        <v/>
      </c>
      <c r="K283" s="68"/>
      <c r="L283" s="214"/>
      <c r="N283" s="317"/>
      <c r="O283" s="317"/>
      <c r="P283" s="317"/>
      <c r="Q283" s="317"/>
    </row>
    <row r="284" spans="1:17" s="67" customFormat="1" ht="18" customHeight="1" outlineLevel="2" thickTop="1" thickBot="1">
      <c r="A284" s="213" t="s">
        <v>666</v>
      </c>
      <c r="B284" s="515" t="s">
        <v>216</v>
      </c>
      <c r="C284" s="447"/>
      <c r="D284" s="211"/>
      <c r="E284" s="212"/>
      <c r="F284" s="212"/>
      <c r="G284" s="216"/>
      <c r="H284" s="213" t="str">
        <f t="shared" si="51"/>
        <v/>
      </c>
      <c r="I284" s="216" t="str">
        <f t="shared" si="54"/>
        <v/>
      </c>
      <c r="J284" s="213" t="str">
        <f t="shared" si="53"/>
        <v/>
      </c>
      <c r="K284" s="68"/>
      <c r="L284" s="214"/>
      <c r="N284" s="317"/>
      <c r="O284" s="317"/>
      <c r="P284" s="317"/>
      <c r="Q284" s="317"/>
    </row>
    <row r="285" spans="1:17" s="67" customFormat="1" ht="18" customHeight="1" outlineLevel="2" thickTop="1" thickBot="1">
      <c r="A285" s="213" t="s">
        <v>667</v>
      </c>
      <c r="B285" s="515" t="s">
        <v>216</v>
      </c>
      <c r="C285" s="447"/>
      <c r="D285" s="211"/>
      <c r="E285" s="212"/>
      <c r="F285" s="212"/>
      <c r="G285" s="216"/>
      <c r="H285" s="213" t="str">
        <f t="shared" si="51"/>
        <v/>
      </c>
      <c r="I285" s="216" t="str">
        <f t="shared" si="54"/>
        <v/>
      </c>
      <c r="J285" s="213" t="str">
        <f t="shared" si="53"/>
        <v/>
      </c>
      <c r="K285" s="68"/>
      <c r="L285" s="214"/>
      <c r="N285" s="317"/>
      <c r="O285" s="317"/>
      <c r="P285" s="317"/>
      <c r="Q285" s="317"/>
    </row>
    <row r="286" spans="1:17" s="67" customFormat="1" ht="18" customHeight="1" outlineLevel="1" thickTop="1" thickBot="1">
      <c r="A286" s="343" t="s">
        <v>668</v>
      </c>
      <c r="B286" s="444"/>
      <c r="C286" s="448"/>
      <c r="D286" s="344" t="s">
        <v>669</v>
      </c>
      <c r="E286" s="345"/>
      <c r="F286" s="345"/>
      <c r="G286" s="346"/>
      <c r="H286" s="346"/>
      <c r="I286" s="346"/>
      <c r="J286" s="346"/>
      <c r="K286" s="347"/>
      <c r="L286" s="348"/>
      <c r="N286" s="317"/>
      <c r="O286" s="317"/>
      <c r="P286" s="317"/>
      <c r="Q286" s="317"/>
    </row>
    <row r="287" spans="1:17" s="67" customFormat="1" ht="18" customHeight="1" outlineLevel="2" thickTop="1" thickBot="1">
      <c r="A287" s="213" t="s">
        <v>670</v>
      </c>
      <c r="B287" s="515" t="s">
        <v>216</v>
      </c>
      <c r="C287" s="447"/>
      <c r="D287" s="211" t="s">
        <v>654</v>
      </c>
      <c r="E287" s="212"/>
      <c r="F287" s="212" t="s">
        <v>237</v>
      </c>
      <c r="G287" s="388"/>
      <c r="H287" s="213" t="str">
        <f t="shared" ref="H287:H292" si="55">IF(E287=0,"",G287*E287)</f>
        <v/>
      </c>
      <c r="I287" s="216" t="str">
        <f t="shared" ref="I287:I292" si="56">IF(G287="","",G287*(1+$H$8))</f>
        <v/>
      </c>
      <c r="J287" s="213" t="str">
        <f t="shared" ref="J287:J292" si="57">IF(E287=0,"",I287*E287)</f>
        <v/>
      </c>
      <c r="K287" s="68"/>
      <c r="L287" s="214"/>
      <c r="N287" s="317"/>
      <c r="O287" s="317"/>
      <c r="P287" s="317"/>
      <c r="Q287" s="317"/>
    </row>
    <row r="288" spans="1:17" s="67" customFormat="1" ht="18" customHeight="1" outlineLevel="2" thickTop="1" thickBot="1">
      <c r="A288" s="213" t="s">
        <v>671</v>
      </c>
      <c r="B288" s="515" t="s">
        <v>216</v>
      </c>
      <c r="C288" s="447"/>
      <c r="D288" s="211" t="s">
        <v>656</v>
      </c>
      <c r="E288" s="212"/>
      <c r="F288" s="212" t="s">
        <v>237</v>
      </c>
      <c r="G288" s="388"/>
      <c r="H288" s="213" t="str">
        <f t="shared" si="55"/>
        <v/>
      </c>
      <c r="I288" s="216" t="str">
        <f t="shared" si="56"/>
        <v/>
      </c>
      <c r="J288" s="213" t="str">
        <f t="shared" si="57"/>
        <v/>
      </c>
      <c r="K288" s="68"/>
      <c r="L288" s="214"/>
      <c r="N288" s="317"/>
      <c r="O288" s="317"/>
      <c r="P288" s="317"/>
      <c r="Q288" s="317"/>
    </row>
    <row r="289" spans="1:17" s="67" customFormat="1" ht="18" customHeight="1" outlineLevel="2" thickTop="1" thickBot="1">
      <c r="A289" s="213" t="s">
        <v>672</v>
      </c>
      <c r="B289" s="515" t="s">
        <v>216</v>
      </c>
      <c r="C289" s="447"/>
      <c r="D289" s="211" t="s">
        <v>658</v>
      </c>
      <c r="E289" s="212"/>
      <c r="F289" s="212" t="s">
        <v>237</v>
      </c>
      <c r="G289" s="388"/>
      <c r="H289" s="213" t="str">
        <f t="shared" si="55"/>
        <v/>
      </c>
      <c r="I289" s="216" t="str">
        <f t="shared" si="56"/>
        <v/>
      </c>
      <c r="J289" s="213" t="str">
        <f t="shared" si="57"/>
        <v/>
      </c>
      <c r="K289" s="68"/>
      <c r="L289" s="214"/>
      <c r="N289" s="317"/>
      <c r="O289" s="317"/>
      <c r="P289" s="317"/>
      <c r="Q289" s="317"/>
    </row>
    <row r="290" spans="1:17" s="67" customFormat="1" ht="18" customHeight="1" outlineLevel="2" thickTop="1" thickBot="1">
      <c r="A290" s="213" t="s">
        <v>673</v>
      </c>
      <c r="B290" s="515" t="s">
        <v>216</v>
      </c>
      <c r="C290" s="447"/>
      <c r="D290" s="211"/>
      <c r="E290" s="212"/>
      <c r="F290" s="212"/>
      <c r="G290" s="216"/>
      <c r="H290" s="213" t="str">
        <f t="shared" si="55"/>
        <v/>
      </c>
      <c r="I290" s="216" t="str">
        <f t="shared" si="56"/>
        <v/>
      </c>
      <c r="J290" s="213" t="str">
        <f t="shared" si="57"/>
        <v/>
      </c>
      <c r="K290" s="68"/>
      <c r="L290" s="214"/>
      <c r="N290" s="317"/>
      <c r="O290" s="317"/>
      <c r="P290" s="317"/>
      <c r="Q290" s="317"/>
    </row>
    <row r="291" spans="1:17" s="67" customFormat="1" ht="18" customHeight="1" outlineLevel="2" thickTop="1" thickBot="1">
      <c r="A291" s="213" t="s">
        <v>674</v>
      </c>
      <c r="B291" s="515" t="s">
        <v>216</v>
      </c>
      <c r="C291" s="447"/>
      <c r="D291" s="211"/>
      <c r="E291" s="212"/>
      <c r="F291" s="212"/>
      <c r="G291" s="216"/>
      <c r="H291" s="213" t="str">
        <f t="shared" si="55"/>
        <v/>
      </c>
      <c r="I291" s="216" t="str">
        <f t="shared" si="56"/>
        <v/>
      </c>
      <c r="J291" s="213" t="str">
        <f t="shared" si="57"/>
        <v/>
      </c>
      <c r="K291" s="68"/>
      <c r="L291" s="214"/>
      <c r="N291" s="317"/>
      <c r="O291" s="317"/>
      <c r="P291" s="317"/>
      <c r="Q291" s="317"/>
    </row>
    <row r="292" spans="1:17" s="67" customFormat="1" ht="18" customHeight="1" outlineLevel="2" thickTop="1" thickBot="1">
      <c r="A292" s="213" t="s">
        <v>675</v>
      </c>
      <c r="B292" s="515" t="s">
        <v>216</v>
      </c>
      <c r="C292" s="447"/>
      <c r="D292" s="211"/>
      <c r="E292" s="212"/>
      <c r="F292" s="212"/>
      <c r="G292" s="216"/>
      <c r="H292" s="213" t="str">
        <f t="shared" si="55"/>
        <v/>
      </c>
      <c r="I292" s="216" t="str">
        <f t="shared" si="56"/>
        <v/>
      </c>
      <c r="J292" s="213" t="str">
        <f t="shared" si="57"/>
        <v/>
      </c>
      <c r="K292" s="68"/>
      <c r="L292" s="214"/>
      <c r="N292" s="317"/>
      <c r="O292" s="317"/>
      <c r="P292" s="317"/>
      <c r="Q292" s="317"/>
    </row>
    <row r="293" spans="1:17" s="67" customFormat="1" ht="18" customHeight="1" outlineLevel="1" thickTop="1" thickBot="1">
      <c r="A293" s="343" t="s">
        <v>676</v>
      </c>
      <c r="B293" s="444"/>
      <c r="C293" s="448"/>
      <c r="D293" s="344" t="s">
        <v>677</v>
      </c>
      <c r="E293" s="345"/>
      <c r="F293" s="345"/>
      <c r="G293" s="346"/>
      <c r="H293" s="346"/>
      <c r="I293" s="346"/>
      <c r="J293" s="346"/>
      <c r="K293" s="347"/>
      <c r="L293" s="348"/>
      <c r="N293" s="317"/>
      <c r="O293" s="317"/>
      <c r="P293" s="317"/>
      <c r="Q293" s="317"/>
    </row>
    <row r="294" spans="1:17" s="67" customFormat="1" ht="18" customHeight="1" outlineLevel="2" thickTop="1" thickBot="1">
      <c r="A294" s="213" t="s">
        <v>678</v>
      </c>
      <c r="B294" s="515" t="s">
        <v>216</v>
      </c>
      <c r="C294" s="447"/>
      <c r="D294" s="211" t="s">
        <v>654</v>
      </c>
      <c r="E294" s="212"/>
      <c r="F294" s="212" t="s">
        <v>237</v>
      </c>
      <c r="G294" s="388"/>
      <c r="H294" s="213" t="str">
        <f t="shared" ref="H294:H304" si="58">IF(E294=0,"",G294*E294)</f>
        <v/>
      </c>
      <c r="I294" s="216" t="str">
        <f t="shared" ref="I294:I304" si="59">IF(G294="","",G294*(1+$H$8))</f>
        <v/>
      </c>
      <c r="J294" s="213" t="str">
        <f t="shared" ref="J294:J304" si="60">IF(E294=0,"",I294*E294)</f>
        <v/>
      </c>
      <c r="K294" s="68"/>
      <c r="L294" s="214"/>
      <c r="N294" s="317"/>
      <c r="O294" s="317"/>
      <c r="P294" s="317"/>
      <c r="Q294" s="317"/>
    </row>
    <row r="295" spans="1:17" s="67" customFormat="1" ht="18" customHeight="1" outlineLevel="2" thickTop="1" thickBot="1">
      <c r="A295" s="213" t="s">
        <v>679</v>
      </c>
      <c r="B295" s="515" t="s">
        <v>216</v>
      </c>
      <c r="C295" s="447"/>
      <c r="D295" s="211" t="s">
        <v>680</v>
      </c>
      <c r="E295" s="212"/>
      <c r="F295" s="212" t="s">
        <v>237</v>
      </c>
      <c r="G295" s="216"/>
      <c r="H295" s="213" t="str">
        <f t="shared" si="58"/>
        <v/>
      </c>
      <c r="I295" s="216" t="str">
        <f t="shared" si="59"/>
        <v/>
      </c>
      <c r="J295" s="213" t="str">
        <f t="shared" si="60"/>
        <v/>
      </c>
      <c r="K295" s="68"/>
      <c r="L295" s="214"/>
      <c r="N295" s="317"/>
      <c r="O295" s="317"/>
      <c r="P295" s="317"/>
      <c r="Q295" s="317"/>
    </row>
    <row r="296" spans="1:17" s="67" customFormat="1" ht="18" customHeight="1" outlineLevel="2" thickTop="1" thickBot="1">
      <c r="A296" s="213" t="s">
        <v>681</v>
      </c>
      <c r="B296" s="515" t="s">
        <v>216</v>
      </c>
      <c r="C296" s="447"/>
      <c r="D296" s="211" t="s">
        <v>682</v>
      </c>
      <c r="E296" s="212"/>
      <c r="F296" s="212" t="s">
        <v>237</v>
      </c>
      <c r="G296" s="216"/>
      <c r="H296" s="213" t="str">
        <f t="shared" si="58"/>
        <v/>
      </c>
      <c r="I296" s="216" t="str">
        <f t="shared" si="59"/>
        <v/>
      </c>
      <c r="J296" s="213" t="str">
        <f t="shared" si="60"/>
        <v/>
      </c>
      <c r="K296" s="68"/>
      <c r="L296" s="214"/>
      <c r="N296" s="317"/>
      <c r="O296" s="317"/>
      <c r="P296" s="317"/>
      <c r="Q296" s="317"/>
    </row>
    <row r="297" spans="1:17" s="67" customFormat="1" ht="18" customHeight="1" outlineLevel="2" thickTop="1" thickBot="1">
      <c r="A297" s="213" t="s">
        <v>683</v>
      </c>
      <c r="B297" s="515" t="s">
        <v>216</v>
      </c>
      <c r="C297" s="447"/>
      <c r="D297" s="211" t="s">
        <v>684</v>
      </c>
      <c r="E297" s="212"/>
      <c r="F297" s="212" t="s">
        <v>237</v>
      </c>
      <c r="G297" s="216"/>
      <c r="H297" s="213" t="str">
        <f t="shared" si="58"/>
        <v/>
      </c>
      <c r="I297" s="216" t="str">
        <f t="shared" si="59"/>
        <v/>
      </c>
      <c r="J297" s="213" t="str">
        <f t="shared" si="60"/>
        <v/>
      </c>
      <c r="K297" s="68"/>
      <c r="L297" s="214"/>
      <c r="N297" s="317"/>
      <c r="O297" s="317"/>
      <c r="P297" s="317"/>
      <c r="Q297" s="317"/>
    </row>
    <row r="298" spans="1:17" s="67" customFormat="1" ht="18" customHeight="1" outlineLevel="2" thickTop="1" thickBot="1">
      <c r="A298" s="213" t="s">
        <v>685</v>
      </c>
      <c r="B298" s="515" t="s">
        <v>216</v>
      </c>
      <c r="C298" s="447"/>
      <c r="D298" s="211" t="s">
        <v>686</v>
      </c>
      <c r="E298" s="212"/>
      <c r="F298" s="212" t="s">
        <v>237</v>
      </c>
      <c r="G298" s="216"/>
      <c r="H298" s="213" t="str">
        <f t="shared" si="58"/>
        <v/>
      </c>
      <c r="I298" s="216" t="str">
        <f t="shared" si="59"/>
        <v/>
      </c>
      <c r="J298" s="213" t="str">
        <f t="shared" si="60"/>
        <v/>
      </c>
      <c r="K298" s="68"/>
      <c r="L298" s="214"/>
      <c r="N298" s="317"/>
      <c r="O298" s="317"/>
      <c r="P298" s="317"/>
      <c r="Q298" s="317"/>
    </row>
    <row r="299" spans="1:17" s="67" customFormat="1" ht="18" customHeight="1" outlineLevel="2" thickTop="1" thickBot="1">
      <c r="A299" s="213" t="s">
        <v>687</v>
      </c>
      <c r="B299" s="515" t="s">
        <v>216</v>
      </c>
      <c r="C299" s="447"/>
      <c r="D299" s="211" t="s">
        <v>688</v>
      </c>
      <c r="E299" s="212"/>
      <c r="F299" s="212" t="s">
        <v>237</v>
      </c>
      <c r="G299" s="216"/>
      <c r="H299" s="213" t="str">
        <f t="shared" si="58"/>
        <v/>
      </c>
      <c r="I299" s="216" t="str">
        <f t="shared" si="59"/>
        <v/>
      </c>
      <c r="J299" s="213" t="str">
        <f t="shared" si="60"/>
        <v/>
      </c>
      <c r="K299" s="68"/>
      <c r="L299" s="214"/>
      <c r="N299" s="317"/>
      <c r="O299" s="317"/>
      <c r="P299" s="317"/>
      <c r="Q299" s="317"/>
    </row>
    <row r="300" spans="1:17" s="67" customFormat="1" ht="18" customHeight="1" outlineLevel="2" thickTop="1" thickBot="1">
      <c r="A300" s="213" t="s">
        <v>689</v>
      </c>
      <c r="B300" s="515" t="s">
        <v>216</v>
      </c>
      <c r="C300" s="447"/>
      <c r="D300" s="211"/>
      <c r="E300" s="212"/>
      <c r="F300" s="212"/>
      <c r="G300" s="216"/>
      <c r="H300" s="213" t="str">
        <f t="shared" si="58"/>
        <v/>
      </c>
      <c r="I300" s="216" t="str">
        <f t="shared" si="59"/>
        <v/>
      </c>
      <c r="J300" s="213" t="str">
        <f t="shared" si="60"/>
        <v/>
      </c>
      <c r="K300" s="68"/>
      <c r="L300" s="214"/>
      <c r="N300" s="317"/>
      <c r="O300" s="317"/>
      <c r="P300" s="317"/>
      <c r="Q300" s="317"/>
    </row>
    <row r="301" spans="1:17" s="67" customFormat="1" ht="18" customHeight="1" outlineLevel="2" thickTop="1" thickBot="1">
      <c r="A301" s="213" t="s">
        <v>690</v>
      </c>
      <c r="B301" s="515" t="s">
        <v>216</v>
      </c>
      <c r="C301" s="447"/>
      <c r="D301" s="211"/>
      <c r="E301" s="212"/>
      <c r="F301" s="212"/>
      <c r="G301" s="216"/>
      <c r="H301" s="213" t="str">
        <f t="shared" si="58"/>
        <v/>
      </c>
      <c r="I301" s="216" t="str">
        <f t="shared" si="59"/>
        <v/>
      </c>
      <c r="J301" s="213" t="str">
        <f t="shared" si="60"/>
        <v/>
      </c>
      <c r="K301" s="68"/>
      <c r="L301" s="214"/>
      <c r="N301" s="317"/>
      <c r="O301" s="317"/>
      <c r="P301" s="317"/>
      <c r="Q301" s="317"/>
    </row>
    <row r="302" spans="1:17" s="67" customFormat="1" ht="18" customHeight="1" outlineLevel="2" thickTop="1" thickBot="1">
      <c r="A302" s="213" t="s">
        <v>691</v>
      </c>
      <c r="B302" s="515" t="s">
        <v>216</v>
      </c>
      <c r="C302" s="447"/>
      <c r="D302" s="211"/>
      <c r="E302" s="212"/>
      <c r="F302" s="212"/>
      <c r="G302" s="216"/>
      <c r="H302" s="213" t="str">
        <f t="shared" si="58"/>
        <v/>
      </c>
      <c r="I302" s="216" t="str">
        <f t="shared" si="59"/>
        <v/>
      </c>
      <c r="J302" s="213" t="str">
        <f t="shared" si="60"/>
        <v/>
      </c>
      <c r="K302" s="68"/>
      <c r="L302" s="214"/>
      <c r="N302" s="317"/>
      <c r="O302" s="317"/>
      <c r="P302" s="317"/>
      <c r="Q302" s="317"/>
    </row>
    <row r="303" spans="1:17" s="67" customFormat="1" ht="18" customHeight="1" outlineLevel="2" thickTop="1" thickBot="1">
      <c r="A303" s="213" t="s">
        <v>692</v>
      </c>
      <c r="B303" s="515" t="s">
        <v>216</v>
      </c>
      <c r="C303" s="447"/>
      <c r="D303" s="211"/>
      <c r="E303" s="212"/>
      <c r="F303" s="212"/>
      <c r="G303" s="216"/>
      <c r="H303" s="213" t="str">
        <f t="shared" si="58"/>
        <v/>
      </c>
      <c r="I303" s="216" t="str">
        <f t="shared" si="59"/>
        <v/>
      </c>
      <c r="J303" s="213" t="str">
        <f t="shared" si="60"/>
        <v/>
      </c>
      <c r="K303" s="68"/>
      <c r="L303" s="214"/>
      <c r="N303" s="317"/>
      <c r="O303" s="317"/>
      <c r="P303" s="317"/>
      <c r="Q303" s="317"/>
    </row>
    <row r="304" spans="1:17" s="67" customFormat="1" ht="18" customHeight="1" outlineLevel="2" thickTop="1" thickBot="1">
      <c r="A304" s="213" t="s">
        <v>693</v>
      </c>
      <c r="B304" s="515" t="s">
        <v>216</v>
      </c>
      <c r="C304" s="447"/>
      <c r="D304" s="211"/>
      <c r="E304" s="212"/>
      <c r="F304" s="212"/>
      <c r="G304" s="216"/>
      <c r="H304" s="213" t="str">
        <f t="shared" si="58"/>
        <v/>
      </c>
      <c r="I304" s="216" t="str">
        <f t="shared" si="59"/>
        <v/>
      </c>
      <c r="J304" s="213" t="str">
        <f t="shared" si="60"/>
        <v/>
      </c>
      <c r="K304" s="68"/>
      <c r="L304" s="214"/>
      <c r="N304" s="317"/>
      <c r="O304" s="317"/>
      <c r="P304" s="317"/>
      <c r="Q304" s="317"/>
    </row>
    <row r="305" spans="1:17" s="67" customFormat="1" ht="18" customHeight="1" outlineLevel="1" thickTop="1" thickBot="1">
      <c r="A305" s="343" t="s">
        <v>694</v>
      </c>
      <c r="B305" s="444"/>
      <c r="C305" s="448"/>
      <c r="D305" s="344" t="s">
        <v>695</v>
      </c>
      <c r="E305" s="345"/>
      <c r="F305" s="345"/>
      <c r="G305" s="346"/>
      <c r="H305" s="346"/>
      <c r="I305" s="346"/>
      <c r="J305" s="346"/>
      <c r="K305" s="347"/>
      <c r="L305" s="348"/>
      <c r="N305" s="317"/>
      <c r="O305" s="317"/>
      <c r="P305" s="317"/>
      <c r="Q305" s="317"/>
    </row>
    <row r="306" spans="1:17" s="67" customFormat="1" ht="18" customHeight="1" outlineLevel="2" thickTop="1" thickBot="1">
      <c r="A306" s="213" t="s">
        <v>696</v>
      </c>
      <c r="B306" s="515" t="s">
        <v>216</v>
      </c>
      <c r="C306" s="447"/>
      <c r="D306" s="211" t="s">
        <v>697</v>
      </c>
      <c r="E306" s="212"/>
      <c r="F306" s="212" t="s">
        <v>237</v>
      </c>
      <c r="G306" s="388"/>
      <c r="H306" s="213" t="str">
        <f t="shared" ref="H306:H313" si="61">IF(E306=0,"",G306*E306)</f>
        <v/>
      </c>
      <c r="I306" s="216" t="str">
        <f t="shared" ref="I306:I313" si="62">IF(G306="","",G306*(1+$H$8))</f>
        <v/>
      </c>
      <c r="J306" s="213" t="str">
        <f t="shared" ref="J306:J313" si="63">IF(E306=0,"",I306*E306)</f>
        <v/>
      </c>
      <c r="K306" s="68"/>
      <c r="L306" s="214"/>
      <c r="N306" s="317"/>
      <c r="O306" s="317"/>
      <c r="P306" s="317"/>
      <c r="Q306" s="317"/>
    </row>
    <row r="307" spans="1:17" s="67" customFormat="1" ht="18" customHeight="1" outlineLevel="2" thickTop="1" thickBot="1">
      <c r="A307" s="213" t="s">
        <v>698</v>
      </c>
      <c r="B307" s="515" t="s">
        <v>216</v>
      </c>
      <c r="C307" s="447"/>
      <c r="D307" s="211" t="s">
        <v>699</v>
      </c>
      <c r="E307" s="212"/>
      <c r="F307" s="212" t="s">
        <v>237</v>
      </c>
      <c r="G307" s="388"/>
      <c r="H307" s="213" t="str">
        <f t="shared" si="61"/>
        <v/>
      </c>
      <c r="I307" s="216" t="str">
        <f t="shared" si="62"/>
        <v/>
      </c>
      <c r="J307" s="213" t="str">
        <f t="shared" si="63"/>
        <v/>
      </c>
      <c r="K307" s="68"/>
      <c r="L307" s="214"/>
      <c r="N307" s="317"/>
      <c r="O307" s="317"/>
      <c r="P307" s="317"/>
      <c r="Q307" s="317"/>
    </row>
    <row r="308" spans="1:17" s="67" customFormat="1" ht="18" customHeight="1" outlineLevel="2" thickTop="1" thickBot="1">
      <c r="A308" s="213" t="s">
        <v>700</v>
      </c>
      <c r="B308" s="515" t="s">
        <v>216</v>
      </c>
      <c r="C308" s="447"/>
      <c r="D308" s="211" t="s">
        <v>701</v>
      </c>
      <c r="E308" s="212"/>
      <c r="F308" s="212" t="s">
        <v>237</v>
      </c>
      <c r="G308" s="388"/>
      <c r="H308" s="213" t="str">
        <f t="shared" si="61"/>
        <v/>
      </c>
      <c r="I308" s="216" t="str">
        <f t="shared" si="62"/>
        <v/>
      </c>
      <c r="J308" s="213" t="str">
        <f t="shared" si="63"/>
        <v/>
      </c>
      <c r="K308" s="68"/>
      <c r="L308" s="214"/>
      <c r="N308" s="317"/>
      <c r="O308" s="317"/>
      <c r="P308" s="317"/>
      <c r="Q308" s="317"/>
    </row>
    <row r="309" spans="1:17" s="67" customFormat="1" ht="18" customHeight="1" outlineLevel="2" thickTop="1" thickBot="1">
      <c r="A309" s="213" t="s">
        <v>702</v>
      </c>
      <c r="B309" s="515" t="s">
        <v>216</v>
      </c>
      <c r="C309" s="447"/>
      <c r="D309" s="211"/>
      <c r="E309" s="212"/>
      <c r="F309" s="212"/>
      <c r="G309" s="216"/>
      <c r="H309" s="213" t="str">
        <f t="shared" si="61"/>
        <v/>
      </c>
      <c r="I309" s="216" t="str">
        <f t="shared" si="62"/>
        <v/>
      </c>
      <c r="J309" s="213" t="str">
        <f t="shared" si="63"/>
        <v/>
      </c>
      <c r="K309" s="68"/>
      <c r="L309" s="214"/>
      <c r="N309" s="317"/>
      <c r="O309" s="317"/>
      <c r="P309" s="317"/>
      <c r="Q309" s="317"/>
    </row>
    <row r="310" spans="1:17" s="67" customFormat="1" ht="18" customHeight="1" outlineLevel="2" thickTop="1" thickBot="1">
      <c r="A310" s="213" t="s">
        <v>703</v>
      </c>
      <c r="B310" s="515" t="s">
        <v>216</v>
      </c>
      <c r="C310" s="447"/>
      <c r="D310" s="211"/>
      <c r="E310" s="212"/>
      <c r="F310" s="212"/>
      <c r="G310" s="216"/>
      <c r="H310" s="213" t="str">
        <f t="shared" si="61"/>
        <v/>
      </c>
      <c r="I310" s="216" t="str">
        <f t="shared" si="62"/>
        <v/>
      </c>
      <c r="J310" s="213" t="str">
        <f t="shared" si="63"/>
        <v/>
      </c>
      <c r="K310" s="68"/>
      <c r="L310" s="214"/>
      <c r="N310" s="317"/>
      <c r="O310" s="317"/>
      <c r="P310" s="317"/>
      <c r="Q310" s="317"/>
    </row>
    <row r="311" spans="1:17" s="67" customFormat="1" ht="18" customHeight="1" outlineLevel="2" thickTop="1" thickBot="1">
      <c r="A311" s="213" t="s">
        <v>704</v>
      </c>
      <c r="B311" s="515" t="s">
        <v>216</v>
      </c>
      <c r="C311" s="447"/>
      <c r="D311" s="211"/>
      <c r="E311" s="212"/>
      <c r="F311" s="212"/>
      <c r="G311" s="216"/>
      <c r="H311" s="213" t="str">
        <f t="shared" si="61"/>
        <v/>
      </c>
      <c r="I311" s="216" t="str">
        <f t="shared" si="62"/>
        <v/>
      </c>
      <c r="J311" s="213" t="str">
        <f t="shared" si="63"/>
        <v/>
      </c>
      <c r="K311" s="68"/>
      <c r="L311" s="214"/>
      <c r="N311" s="317"/>
      <c r="O311" s="317"/>
      <c r="P311" s="317"/>
      <c r="Q311" s="317"/>
    </row>
    <row r="312" spans="1:17" s="67" customFormat="1" ht="18" customHeight="1" outlineLevel="2" thickTop="1" thickBot="1">
      <c r="A312" s="213" t="s">
        <v>705</v>
      </c>
      <c r="B312" s="515" t="s">
        <v>216</v>
      </c>
      <c r="C312" s="447"/>
      <c r="D312" s="211"/>
      <c r="E312" s="212"/>
      <c r="F312" s="212"/>
      <c r="G312" s="216"/>
      <c r="H312" s="213" t="str">
        <f t="shared" si="61"/>
        <v/>
      </c>
      <c r="I312" s="216" t="str">
        <f t="shared" si="62"/>
        <v/>
      </c>
      <c r="J312" s="213" t="str">
        <f t="shared" si="63"/>
        <v/>
      </c>
      <c r="K312" s="68"/>
      <c r="L312" s="214"/>
      <c r="N312" s="317"/>
      <c r="O312" s="317"/>
      <c r="P312" s="317"/>
      <c r="Q312" s="317"/>
    </row>
    <row r="313" spans="1:17" s="67" customFormat="1" ht="18" customHeight="1" outlineLevel="2" thickTop="1" thickBot="1">
      <c r="A313" s="213" t="s">
        <v>706</v>
      </c>
      <c r="B313" s="515" t="s">
        <v>216</v>
      </c>
      <c r="C313" s="447"/>
      <c r="D313" s="211"/>
      <c r="E313" s="212"/>
      <c r="F313" s="212"/>
      <c r="G313" s="216"/>
      <c r="H313" s="213" t="str">
        <f t="shared" si="61"/>
        <v/>
      </c>
      <c r="I313" s="216" t="str">
        <f t="shared" si="62"/>
        <v/>
      </c>
      <c r="J313" s="213" t="str">
        <f t="shared" si="63"/>
        <v/>
      </c>
      <c r="K313" s="68"/>
      <c r="L313" s="214"/>
      <c r="N313" s="317"/>
      <c r="O313" s="317"/>
      <c r="P313" s="317"/>
      <c r="Q313" s="317"/>
    </row>
    <row r="314" spans="1:17" s="67" customFormat="1" ht="18" customHeight="1" outlineLevel="1" thickTop="1" thickBot="1">
      <c r="A314" s="343" t="s">
        <v>707</v>
      </c>
      <c r="B314" s="444"/>
      <c r="C314" s="448"/>
      <c r="D314" s="344" t="s">
        <v>708</v>
      </c>
      <c r="E314" s="345"/>
      <c r="F314" s="345"/>
      <c r="G314" s="346"/>
      <c r="H314" s="346"/>
      <c r="I314" s="346"/>
      <c r="J314" s="346"/>
      <c r="K314" s="347"/>
      <c r="L314" s="348"/>
      <c r="N314" s="317"/>
      <c r="O314" s="317"/>
      <c r="P314" s="317"/>
      <c r="Q314" s="317"/>
    </row>
    <row r="315" spans="1:17" s="67" customFormat="1" ht="18" customHeight="1" outlineLevel="2" thickTop="1" thickBot="1">
      <c r="A315" s="213" t="s">
        <v>709</v>
      </c>
      <c r="B315" s="515" t="s">
        <v>216</v>
      </c>
      <c r="C315" s="447"/>
      <c r="D315" s="211" t="s">
        <v>710</v>
      </c>
      <c r="E315" s="212"/>
      <c r="F315" s="212" t="s">
        <v>237</v>
      </c>
      <c r="G315" s="388"/>
      <c r="H315" s="213" t="str">
        <f t="shared" ref="H315:H322" si="64">IF(E315=0,"",G315*E315)</f>
        <v/>
      </c>
      <c r="I315" s="216" t="str">
        <f t="shared" ref="I315:I322" si="65">IF(G315="","",G315*(1+$H$8))</f>
        <v/>
      </c>
      <c r="J315" s="213" t="str">
        <f t="shared" ref="J315:J322" si="66">IF(E315=0,"",I315*E315)</f>
        <v/>
      </c>
      <c r="K315" s="68"/>
      <c r="L315" s="214"/>
      <c r="N315" s="317"/>
      <c r="O315" s="317"/>
      <c r="P315" s="317"/>
      <c r="Q315" s="317"/>
    </row>
    <row r="316" spans="1:17" s="67" customFormat="1" ht="18" customHeight="1" outlineLevel="2" thickTop="1" thickBot="1">
      <c r="A316" s="213" t="s">
        <v>711</v>
      </c>
      <c r="B316" s="515" t="s">
        <v>216</v>
      </c>
      <c r="C316" s="447"/>
      <c r="D316" s="211" t="s">
        <v>712</v>
      </c>
      <c r="E316" s="212"/>
      <c r="F316" s="212" t="s">
        <v>237</v>
      </c>
      <c r="G316" s="216"/>
      <c r="H316" s="213" t="str">
        <f t="shared" si="64"/>
        <v/>
      </c>
      <c r="I316" s="216" t="str">
        <f t="shared" si="65"/>
        <v/>
      </c>
      <c r="J316" s="213" t="str">
        <f t="shared" si="66"/>
        <v/>
      </c>
      <c r="K316" s="68"/>
      <c r="L316" s="214"/>
      <c r="N316" s="317"/>
      <c r="O316" s="317"/>
      <c r="P316" s="317"/>
      <c r="Q316" s="317"/>
    </row>
    <row r="317" spans="1:17" s="67" customFormat="1" ht="18" customHeight="1" outlineLevel="2" thickTop="1" thickBot="1">
      <c r="A317" s="213" t="s">
        <v>713</v>
      </c>
      <c r="B317" s="515" t="s">
        <v>216</v>
      </c>
      <c r="C317" s="447"/>
      <c r="D317" s="211" t="s">
        <v>714</v>
      </c>
      <c r="E317" s="212"/>
      <c r="F317" s="212" t="s">
        <v>237</v>
      </c>
      <c r="G317" s="216"/>
      <c r="H317" s="213" t="str">
        <f t="shared" si="64"/>
        <v/>
      </c>
      <c r="I317" s="216" t="str">
        <f t="shared" si="65"/>
        <v/>
      </c>
      <c r="J317" s="213" t="str">
        <f t="shared" si="66"/>
        <v/>
      </c>
      <c r="K317" s="68"/>
      <c r="L317" s="214"/>
      <c r="N317" s="317"/>
      <c r="O317" s="317"/>
      <c r="P317" s="317"/>
      <c r="Q317" s="317"/>
    </row>
    <row r="318" spans="1:17" s="67" customFormat="1" ht="18" customHeight="1" outlineLevel="2" thickTop="1" thickBot="1">
      <c r="A318" s="213" t="s">
        <v>715</v>
      </c>
      <c r="B318" s="515" t="s">
        <v>216</v>
      </c>
      <c r="C318" s="447"/>
      <c r="D318" s="211"/>
      <c r="E318" s="212"/>
      <c r="F318" s="212"/>
      <c r="G318" s="216"/>
      <c r="H318" s="213" t="str">
        <f t="shared" si="64"/>
        <v/>
      </c>
      <c r="I318" s="216" t="str">
        <f t="shared" si="65"/>
        <v/>
      </c>
      <c r="J318" s="213" t="str">
        <f t="shared" si="66"/>
        <v/>
      </c>
      <c r="K318" s="68"/>
      <c r="L318" s="214"/>
      <c r="N318" s="317"/>
      <c r="O318" s="317"/>
      <c r="P318" s="317"/>
      <c r="Q318" s="317"/>
    </row>
    <row r="319" spans="1:17" s="67" customFormat="1" ht="18" customHeight="1" outlineLevel="2" thickTop="1" thickBot="1">
      <c r="A319" s="213" t="s">
        <v>716</v>
      </c>
      <c r="B319" s="515" t="s">
        <v>216</v>
      </c>
      <c r="C319" s="447"/>
      <c r="D319" s="211"/>
      <c r="E319" s="212"/>
      <c r="F319" s="212"/>
      <c r="G319" s="216"/>
      <c r="H319" s="213" t="str">
        <f t="shared" si="64"/>
        <v/>
      </c>
      <c r="I319" s="216" t="str">
        <f t="shared" si="65"/>
        <v/>
      </c>
      <c r="J319" s="213" t="str">
        <f t="shared" si="66"/>
        <v/>
      </c>
      <c r="K319" s="68"/>
      <c r="L319" s="214"/>
      <c r="N319" s="317"/>
      <c r="O319" s="317"/>
      <c r="P319" s="317"/>
      <c r="Q319" s="317"/>
    </row>
    <row r="320" spans="1:17" s="67" customFormat="1" ht="18" customHeight="1" outlineLevel="2" thickTop="1" thickBot="1">
      <c r="A320" s="213" t="s">
        <v>717</v>
      </c>
      <c r="B320" s="515" t="s">
        <v>216</v>
      </c>
      <c r="C320" s="447"/>
      <c r="D320" s="211"/>
      <c r="E320" s="212"/>
      <c r="F320" s="212"/>
      <c r="G320" s="216"/>
      <c r="H320" s="213" t="str">
        <f t="shared" si="64"/>
        <v/>
      </c>
      <c r="I320" s="216" t="str">
        <f t="shared" si="65"/>
        <v/>
      </c>
      <c r="J320" s="213" t="str">
        <f t="shared" si="66"/>
        <v/>
      </c>
      <c r="K320" s="68"/>
      <c r="L320" s="214"/>
      <c r="N320" s="317"/>
      <c r="O320" s="317"/>
      <c r="P320" s="317"/>
      <c r="Q320" s="317"/>
    </row>
    <row r="321" spans="1:17" s="67" customFormat="1" ht="18" customHeight="1" outlineLevel="2" thickTop="1" thickBot="1">
      <c r="A321" s="213" t="s">
        <v>718</v>
      </c>
      <c r="B321" s="515" t="s">
        <v>216</v>
      </c>
      <c r="C321" s="447"/>
      <c r="D321" s="211"/>
      <c r="E321" s="212"/>
      <c r="F321" s="212"/>
      <c r="G321" s="216"/>
      <c r="H321" s="213" t="str">
        <f t="shared" si="64"/>
        <v/>
      </c>
      <c r="I321" s="216" t="str">
        <f t="shared" si="65"/>
        <v/>
      </c>
      <c r="J321" s="213" t="str">
        <f t="shared" si="66"/>
        <v/>
      </c>
      <c r="K321" s="68"/>
      <c r="L321" s="214"/>
      <c r="N321" s="317"/>
      <c r="O321" s="317"/>
      <c r="P321" s="317"/>
      <c r="Q321" s="317"/>
    </row>
    <row r="322" spans="1:17" s="67" customFormat="1" ht="18" customHeight="1" outlineLevel="2" thickTop="1" thickBot="1">
      <c r="A322" s="213" t="s">
        <v>719</v>
      </c>
      <c r="B322" s="515" t="s">
        <v>216</v>
      </c>
      <c r="C322" s="447"/>
      <c r="D322" s="211"/>
      <c r="E322" s="212"/>
      <c r="F322" s="212"/>
      <c r="G322" s="216"/>
      <c r="H322" s="213" t="str">
        <f t="shared" si="64"/>
        <v/>
      </c>
      <c r="I322" s="216" t="str">
        <f t="shared" si="65"/>
        <v/>
      </c>
      <c r="J322" s="213" t="str">
        <f t="shared" si="66"/>
        <v/>
      </c>
      <c r="K322" s="68"/>
      <c r="L322" s="214"/>
      <c r="N322" s="317"/>
      <c r="O322" s="317"/>
      <c r="P322" s="317"/>
      <c r="Q322" s="317"/>
    </row>
    <row r="323" spans="1:17" s="67" customFormat="1" ht="18" customHeight="1" outlineLevel="1" thickTop="1" thickBot="1">
      <c r="A323" s="226" t="s">
        <v>175</v>
      </c>
      <c r="B323" s="442"/>
      <c r="C323" s="446"/>
      <c r="D323" s="227" t="s">
        <v>720</v>
      </c>
      <c r="E323" s="228"/>
      <c r="F323" s="228"/>
      <c r="G323" s="219"/>
      <c r="H323" s="219">
        <f>SUM(H324:H332)</f>
        <v>0</v>
      </c>
      <c r="I323" s="219"/>
      <c r="J323" s="219">
        <f>SUM(J324:J332)</f>
        <v>0</v>
      </c>
      <c r="K323" s="68"/>
      <c r="L323" s="223"/>
      <c r="N323" s="317"/>
      <c r="O323" s="317"/>
      <c r="P323" s="317"/>
      <c r="Q323" s="317"/>
    </row>
    <row r="324" spans="1:17" s="67" customFormat="1" ht="18" customHeight="1" outlineLevel="2" thickTop="1" thickBot="1">
      <c r="A324" s="213" t="s">
        <v>721</v>
      </c>
      <c r="B324" s="515" t="s">
        <v>216</v>
      </c>
      <c r="C324" s="447"/>
      <c r="D324" s="211" t="s">
        <v>722</v>
      </c>
      <c r="E324" s="212"/>
      <c r="F324" s="212" t="s">
        <v>218</v>
      </c>
      <c r="G324" s="388"/>
      <c r="H324" s="213" t="str">
        <f t="shared" ref="H324:H332" si="67">IF(E324=0,"",G324*E324)</f>
        <v/>
      </c>
      <c r="I324" s="216" t="str">
        <f t="shared" ref="I324:I332" si="68">IF(G324="","",G324*(1+$H$8))</f>
        <v/>
      </c>
      <c r="J324" s="213" t="str">
        <f t="shared" ref="J324:J332" si="69">IF(E324=0,"",I324*E324)</f>
        <v/>
      </c>
      <c r="K324" s="68"/>
      <c r="L324" s="214"/>
      <c r="N324" s="317"/>
      <c r="O324" s="317"/>
      <c r="P324" s="317"/>
      <c r="Q324" s="317"/>
    </row>
    <row r="325" spans="1:17" s="67" customFormat="1" ht="18" customHeight="1" outlineLevel="2" thickTop="1" thickBot="1">
      <c r="A325" s="213" t="s">
        <v>723</v>
      </c>
      <c r="B325" s="515" t="s">
        <v>216</v>
      </c>
      <c r="C325" s="447"/>
      <c r="D325" s="211" t="s">
        <v>724</v>
      </c>
      <c r="E325" s="212"/>
      <c r="F325" s="212" t="s">
        <v>218</v>
      </c>
      <c r="G325" s="388"/>
      <c r="H325" s="213" t="str">
        <f t="shared" si="67"/>
        <v/>
      </c>
      <c r="I325" s="216" t="str">
        <f t="shared" si="68"/>
        <v/>
      </c>
      <c r="J325" s="213" t="str">
        <f t="shared" si="69"/>
        <v/>
      </c>
      <c r="K325" s="68"/>
      <c r="L325" s="214"/>
      <c r="N325" s="317"/>
      <c r="O325" s="317"/>
      <c r="P325" s="317"/>
      <c r="Q325" s="317"/>
    </row>
    <row r="326" spans="1:17" s="67" customFormat="1" ht="18" customHeight="1" outlineLevel="2" thickTop="1" thickBot="1">
      <c r="A326" s="213" t="s">
        <v>725</v>
      </c>
      <c r="B326" s="515" t="s">
        <v>216</v>
      </c>
      <c r="C326" s="447"/>
      <c r="D326" s="211" t="s">
        <v>726</v>
      </c>
      <c r="E326" s="212"/>
      <c r="F326" s="212" t="s">
        <v>218</v>
      </c>
      <c r="G326" s="388"/>
      <c r="H326" s="213" t="str">
        <f t="shared" si="67"/>
        <v/>
      </c>
      <c r="I326" s="216" t="str">
        <f t="shared" si="68"/>
        <v/>
      </c>
      <c r="J326" s="213" t="str">
        <f t="shared" si="69"/>
        <v/>
      </c>
      <c r="K326" s="68"/>
      <c r="L326" s="214"/>
      <c r="N326" s="317"/>
      <c r="O326" s="317"/>
      <c r="P326" s="317"/>
      <c r="Q326" s="317"/>
    </row>
    <row r="327" spans="1:17" s="67" customFormat="1" ht="18" customHeight="1" outlineLevel="2" thickTop="1" thickBot="1">
      <c r="A327" s="213" t="s">
        <v>727</v>
      </c>
      <c r="B327" s="515" t="s">
        <v>216</v>
      </c>
      <c r="C327" s="447"/>
      <c r="D327" s="211" t="s">
        <v>728</v>
      </c>
      <c r="E327" s="212"/>
      <c r="F327" s="212" t="s">
        <v>237</v>
      </c>
      <c r="G327" s="216"/>
      <c r="H327" s="213" t="str">
        <f t="shared" si="67"/>
        <v/>
      </c>
      <c r="I327" s="216" t="str">
        <f t="shared" si="68"/>
        <v/>
      </c>
      <c r="J327" s="213" t="str">
        <f t="shared" si="69"/>
        <v/>
      </c>
      <c r="K327" s="68"/>
      <c r="L327" s="214"/>
      <c r="N327" s="317"/>
      <c r="O327" s="317"/>
      <c r="P327" s="317"/>
      <c r="Q327" s="317"/>
    </row>
    <row r="328" spans="1:17" s="67" customFormat="1" ht="18" customHeight="1" outlineLevel="2" thickTop="1" thickBot="1">
      <c r="A328" s="213" t="s">
        <v>729</v>
      </c>
      <c r="B328" s="515" t="s">
        <v>216</v>
      </c>
      <c r="C328" s="447"/>
      <c r="D328" s="211"/>
      <c r="E328" s="212"/>
      <c r="F328" s="212"/>
      <c r="G328" s="216"/>
      <c r="H328" s="213" t="str">
        <f t="shared" si="67"/>
        <v/>
      </c>
      <c r="I328" s="216" t="str">
        <f t="shared" si="68"/>
        <v/>
      </c>
      <c r="J328" s="213" t="str">
        <f t="shared" si="69"/>
        <v/>
      </c>
      <c r="K328" s="68"/>
      <c r="L328" s="214"/>
      <c r="N328" s="317"/>
      <c r="O328" s="317"/>
      <c r="P328" s="317"/>
      <c r="Q328" s="317"/>
    </row>
    <row r="329" spans="1:17" s="67" customFormat="1" ht="18" customHeight="1" outlineLevel="2" thickTop="1" thickBot="1">
      <c r="A329" s="213" t="s">
        <v>730</v>
      </c>
      <c r="B329" s="515" t="s">
        <v>216</v>
      </c>
      <c r="C329" s="447"/>
      <c r="D329" s="211"/>
      <c r="E329" s="212"/>
      <c r="F329" s="212"/>
      <c r="G329" s="216"/>
      <c r="H329" s="213" t="str">
        <f t="shared" si="67"/>
        <v/>
      </c>
      <c r="I329" s="216" t="str">
        <f t="shared" si="68"/>
        <v/>
      </c>
      <c r="J329" s="213" t="str">
        <f t="shared" si="69"/>
        <v/>
      </c>
      <c r="K329" s="68"/>
      <c r="L329" s="214"/>
      <c r="N329" s="317"/>
      <c r="O329" s="317"/>
      <c r="P329" s="317"/>
      <c r="Q329" s="317"/>
    </row>
    <row r="330" spans="1:17" s="67" customFormat="1" ht="18" customHeight="1" outlineLevel="2" thickTop="1" thickBot="1">
      <c r="A330" s="213" t="s">
        <v>731</v>
      </c>
      <c r="B330" s="515" t="s">
        <v>216</v>
      </c>
      <c r="C330" s="447"/>
      <c r="D330" s="211"/>
      <c r="E330" s="212"/>
      <c r="F330" s="212"/>
      <c r="G330" s="216"/>
      <c r="H330" s="213" t="str">
        <f t="shared" si="67"/>
        <v/>
      </c>
      <c r="I330" s="216" t="str">
        <f t="shared" si="68"/>
        <v/>
      </c>
      <c r="J330" s="213" t="str">
        <f t="shared" si="69"/>
        <v/>
      </c>
      <c r="K330" s="68"/>
      <c r="L330" s="214"/>
      <c r="N330" s="317"/>
      <c r="O330" s="317"/>
      <c r="P330" s="317"/>
      <c r="Q330" s="317"/>
    </row>
    <row r="331" spans="1:17" s="67" customFormat="1" ht="18" customHeight="1" outlineLevel="2" thickTop="1" thickBot="1">
      <c r="A331" s="213" t="s">
        <v>732</v>
      </c>
      <c r="B331" s="515" t="s">
        <v>216</v>
      </c>
      <c r="C331" s="447"/>
      <c r="D331" s="211"/>
      <c r="E331" s="212"/>
      <c r="F331" s="212"/>
      <c r="G331" s="216"/>
      <c r="H331" s="213" t="str">
        <f t="shared" si="67"/>
        <v/>
      </c>
      <c r="I331" s="216" t="str">
        <f t="shared" si="68"/>
        <v/>
      </c>
      <c r="J331" s="213" t="str">
        <f t="shared" si="69"/>
        <v/>
      </c>
      <c r="K331" s="68"/>
      <c r="L331" s="214"/>
      <c r="N331" s="317"/>
      <c r="O331" s="317"/>
      <c r="P331" s="317"/>
      <c r="Q331" s="317"/>
    </row>
    <row r="332" spans="1:17" s="67" customFormat="1" ht="18" customHeight="1" outlineLevel="2" thickTop="1" thickBot="1">
      <c r="A332" s="213" t="s">
        <v>733</v>
      </c>
      <c r="B332" s="515" t="s">
        <v>216</v>
      </c>
      <c r="C332" s="447"/>
      <c r="D332" s="211"/>
      <c r="E332" s="212"/>
      <c r="F332" s="212"/>
      <c r="G332" s="216"/>
      <c r="H332" s="213" t="str">
        <f t="shared" si="67"/>
        <v/>
      </c>
      <c r="I332" s="216" t="str">
        <f t="shared" si="68"/>
        <v/>
      </c>
      <c r="J332" s="213" t="str">
        <f t="shared" si="69"/>
        <v/>
      </c>
      <c r="K332" s="68"/>
      <c r="L332" s="214"/>
      <c r="N332" s="317"/>
      <c r="O332" s="317"/>
      <c r="P332" s="317"/>
      <c r="Q332" s="317"/>
    </row>
    <row r="333" spans="1:17" s="67" customFormat="1" ht="18" customHeight="1" outlineLevel="1" thickTop="1" thickBot="1">
      <c r="A333" s="226" t="s">
        <v>176</v>
      </c>
      <c r="B333" s="442"/>
      <c r="C333" s="446"/>
      <c r="D333" s="227" t="s">
        <v>734</v>
      </c>
      <c r="E333" s="228"/>
      <c r="F333" s="228"/>
      <c r="G333" s="219"/>
      <c r="H333" s="219">
        <f>SUM(H334:H352)</f>
        <v>0</v>
      </c>
      <c r="I333" s="219"/>
      <c r="J333" s="219">
        <f>SUM(J334:J352)</f>
        <v>0</v>
      </c>
      <c r="K333" s="68"/>
      <c r="L333" s="223"/>
      <c r="N333" s="317"/>
      <c r="O333" s="317"/>
      <c r="P333" s="317"/>
      <c r="Q333" s="317"/>
    </row>
    <row r="334" spans="1:17" s="67" customFormat="1" ht="18" customHeight="1" outlineLevel="2" thickTop="1" thickBot="1">
      <c r="A334" s="213" t="s">
        <v>735</v>
      </c>
      <c r="B334" s="515" t="s">
        <v>216</v>
      </c>
      <c r="C334" s="447"/>
      <c r="D334" s="211" t="s">
        <v>736</v>
      </c>
      <c r="E334" s="212"/>
      <c r="F334" s="212" t="s">
        <v>737</v>
      </c>
      <c r="G334" s="388"/>
      <c r="H334" s="213" t="str">
        <f t="shared" ref="H334:H352" si="70">IF(E334=0,"",G334*E334)</f>
        <v/>
      </c>
      <c r="I334" s="216" t="str">
        <f t="shared" ref="I334:I352" si="71">IF(G334="","",G334*(1+$H$8))</f>
        <v/>
      </c>
      <c r="J334" s="213" t="str">
        <f t="shared" ref="J334:J352" si="72">IF(E334=0,"",I334*E334)</f>
        <v/>
      </c>
      <c r="K334" s="68"/>
      <c r="L334" s="214"/>
      <c r="N334" s="317"/>
      <c r="O334" s="317"/>
      <c r="P334" s="317"/>
      <c r="Q334" s="317"/>
    </row>
    <row r="335" spans="1:17" s="67" customFormat="1" ht="18" customHeight="1" outlineLevel="2" thickTop="1" thickBot="1">
      <c r="A335" s="213" t="s">
        <v>738</v>
      </c>
      <c r="B335" s="515" t="s">
        <v>216</v>
      </c>
      <c r="C335" s="447"/>
      <c r="D335" s="211" t="s">
        <v>739</v>
      </c>
      <c r="E335" s="212"/>
      <c r="F335" s="212" t="s">
        <v>737</v>
      </c>
      <c r="G335" s="388"/>
      <c r="H335" s="213" t="str">
        <f t="shared" si="70"/>
        <v/>
      </c>
      <c r="I335" s="216" t="str">
        <f t="shared" si="71"/>
        <v/>
      </c>
      <c r="J335" s="213" t="str">
        <f t="shared" si="72"/>
        <v/>
      </c>
      <c r="K335" s="68"/>
      <c r="L335" s="214"/>
      <c r="N335" s="317"/>
      <c r="O335" s="317"/>
      <c r="P335" s="317"/>
      <c r="Q335" s="317"/>
    </row>
    <row r="336" spans="1:17" s="67" customFormat="1" ht="18" customHeight="1" outlineLevel="2" thickTop="1" thickBot="1">
      <c r="A336" s="213" t="s">
        <v>740</v>
      </c>
      <c r="B336" s="515" t="s">
        <v>216</v>
      </c>
      <c r="C336" s="447"/>
      <c r="D336" s="211" t="s">
        <v>741</v>
      </c>
      <c r="E336" s="212"/>
      <c r="F336" s="212" t="s">
        <v>742</v>
      </c>
      <c r="G336" s="388"/>
      <c r="H336" s="213" t="str">
        <f t="shared" si="70"/>
        <v/>
      </c>
      <c r="I336" s="216" t="str">
        <f t="shared" si="71"/>
        <v/>
      </c>
      <c r="J336" s="213" t="str">
        <f t="shared" si="72"/>
        <v/>
      </c>
      <c r="K336" s="68"/>
      <c r="L336" s="214"/>
      <c r="N336" s="317"/>
      <c r="O336" s="317"/>
      <c r="P336" s="317"/>
      <c r="Q336" s="317"/>
    </row>
    <row r="337" spans="1:17" s="67" customFormat="1" ht="18" customHeight="1" outlineLevel="2" thickTop="1" thickBot="1">
      <c r="A337" s="213" t="s">
        <v>743</v>
      </c>
      <c r="B337" s="515" t="s">
        <v>216</v>
      </c>
      <c r="C337" s="447"/>
      <c r="D337" s="211" t="s">
        <v>744</v>
      </c>
      <c r="E337" s="212"/>
      <c r="F337" s="212" t="s">
        <v>742</v>
      </c>
      <c r="G337" s="388"/>
      <c r="H337" s="213" t="str">
        <f t="shared" si="70"/>
        <v/>
      </c>
      <c r="I337" s="216" t="str">
        <f t="shared" si="71"/>
        <v/>
      </c>
      <c r="J337" s="213" t="str">
        <f t="shared" si="72"/>
        <v/>
      </c>
      <c r="K337" s="68"/>
      <c r="L337" s="214"/>
      <c r="N337" s="317"/>
      <c r="O337" s="317"/>
      <c r="P337" s="317"/>
      <c r="Q337" s="317"/>
    </row>
    <row r="338" spans="1:17" s="67" customFormat="1" ht="18" customHeight="1" outlineLevel="2" thickTop="1" thickBot="1">
      <c r="A338" s="213" t="s">
        <v>745</v>
      </c>
      <c r="B338" s="515" t="s">
        <v>216</v>
      </c>
      <c r="C338" s="447"/>
      <c r="D338" s="211" t="s">
        <v>746</v>
      </c>
      <c r="E338" s="212"/>
      <c r="F338" s="212" t="s">
        <v>742</v>
      </c>
      <c r="G338" s="388"/>
      <c r="H338" s="213" t="str">
        <f t="shared" si="70"/>
        <v/>
      </c>
      <c r="I338" s="216" t="str">
        <f t="shared" si="71"/>
        <v/>
      </c>
      <c r="J338" s="213" t="str">
        <f t="shared" si="72"/>
        <v/>
      </c>
      <c r="K338" s="68"/>
      <c r="L338" s="214"/>
      <c r="N338" s="317"/>
      <c r="O338" s="317"/>
      <c r="P338" s="317"/>
      <c r="Q338" s="317"/>
    </row>
    <row r="339" spans="1:17" s="67" customFormat="1" ht="18" customHeight="1" outlineLevel="2" thickTop="1" thickBot="1">
      <c r="A339" s="213" t="s">
        <v>747</v>
      </c>
      <c r="B339" s="515" t="s">
        <v>216</v>
      </c>
      <c r="C339" s="447"/>
      <c r="D339" s="211" t="s">
        <v>748</v>
      </c>
      <c r="E339" s="212"/>
      <c r="F339" s="212" t="s">
        <v>742</v>
      </c>
      <c r="G339" s="388"/>
      <c r="H339" s="213" t="str">
        <f t="shared" si="70"/>
        <v/>
      </c>
      <c r="I339" s="216" t="str">
        <f t="shared" si="71"/>
        <v/>
      </c>
      <c r="J339" s="213" t="str">
        <f t="shared" si="72"/>
        <v/>
      </c>
      <c r="K339" s="68"/>
      <c r="L339" s="214"/>
      <c r="N339" s="317"/>
      <c r="O339" s="317"/>
      <c r="P339" s="317"/>
      <c r="Q339" s="317"/>
    </row>
    <row r="340" spans="1:17" s="67" customFormat="1" ht="18" customHeight="1" outlineLevel="2" thickTop="1" thickBot="1">
      <c r="A340" s="213" t="s">
        <v>749</v>
      </c>
      <c r="B340" s="515" t="s">
        <v>216</v>
      </c>
      <c r="C340" s="447"/>
      <c r="D340" s="211" t="s">
        <v>750</v>
      </c>
      <c r="E340" s="212"/>
      <c r="F340" s="212" t="s">
        <v>742</v>
      </c>
      <c r="G340" s="388"/>
      <c r="H340" s="213" t="str">
        <f t="shared" si="70"/>
        <v/>
      </c>
      <c r="I340" s="216" t="str">
        <f t="shared" si="71"/>
        <v/>
      </c>
      <c r="J340" s="213" t="str">
        <f t="shared" si="72"/>
        <v/>
      </c>
      <c r="K340" s="68"/>
      <c r="L340" s="214"/>
      <c r="N340" s="317"/>
      <c r="O340" s="317"/>
      <c r="P340" s="317"/>
      <c r="Q340" s="317"/>
    </row>
    <row r="341" spans="1:17" s="67" customFormat="1" ht="18" customHeight="1" outlineLevel="2" thickTop="1" thickBot="1">
      <c r="A341" s="213" t="s">
        <v>751</v>
      </c>
      <c r="B341" s="515" t="s">
        <v>216</v>
      </c>
      <c r="C341" s="447"/>
      <c r="D341" s="211" t="s">
        <v>752</v>
      </c>
      <c r="E341" s="212"/>
      <c r="F341" s="212" t="s">
        <v>742</v>
      </c>
      <c r="G341" s="388"/>
      <c r="H341" s="213" t="str">
        <f t="shared" si="70"/>
        <v/>
      </c>
      <c r="I341" s="216" t="str">
        <f t="shared" si="71"/>
        <v/>
      </c>
      <c r="J341" s="213" t="str">
        <f t="shared" si="72"/>
        <v/>
      </c>
      <c r="K341" s="68"/>
      <c r="L341" s="214"/>
      <c r="N341" s="317"/>
      <c r="O341" s="317"/>
      <c r="P341" s="317"/>
      <c r="Q341" s="317"/>
    </row>
    <row r="342" spans="1:17" s="67" customFormat="1" ht="18" customHeight="1" outlineLevel="2" thickTop="1" thickBot="1">
      <c r="A342" s="213" t="s">
        <v>753</v>
      </c>
      <c r="B342" s="515" t="s">
        <v>216</v>
      </c>
      <c r="C342" s="447"/>
      <c r="D342" s="211" t="s">
        <v>754</v>
      </c>
      <c r="E342" s="212"/>
      <c r="F342" s="212" t="s">
        <v>742</v>
      </c>
      <c r="G342" s="388"/>
      <c r="H342" s="213" t="str">
        <f t="shared" si="70"/>
        <v/>
      </c>
      <c r="I342" s="216" t="str">
        <f t="shared" si="71"/>
        <v/>
      </c>
      <c r="J342" s="213" t="str">
        <f t="shared" si="72"/>
        <v/>
      </c>
      <c r="K342" s="68"/>
      <c r="L342" s="214"/>
      <c r="N342" s="317"/>
      <c r="O342" s="317"/>
      <c r="P342" s="317"/>
      <c r="Q342" s="317"/>
    </row>
    <row r="343" spans="1:17" s="67" customFormat="1" ht="18" customHeight="1" outlineLevel="2" thickTop="1" thickBot="1">
      <c r="A343" s="213" t="s">
        <v>755</v>
      </c>
      <c r="B343" s="515" t="s">
        <v>216</v>
      </c>
      <c r="C343" s="447"/>
      <c r="D343" s="211" t="s">
        <v>756</v>
      </c>
      <c r="E343" s="212"/>
      <c r="F343" s="212" t="s">
        <v>742</v>
      </c>
      <c r="G343" s="388"/>
      <c r="H343" s="213" t="str">
        <f t="shared" si="70"/>
        <v/>
      </c>
      <c r="I343" s="216" t="str">
        <f t="shared" si="71"/>
        <v/>
      </c>
      <c r="J343" s="213" t="str">
        <f t="shared" si="72"/>
        <v/>
      </c>
      <c r="K343" s="68"/>
      <c r="L343" s="214"/>
      <c r="N343" s="317"/>
      <c r="O343" s="317"/>
      <c r="P343" s="317"/>
      <c r="Q343" s="317"/>
    </row>
    <row r="344" spans="1:17" s="67" customFormat="1" ht="18" customHeight="1" outlineLevel="2" thickTop="1" thickBot="1">
      <c r="A344" s="213" t="s">
        <v>757</v>
      </c>
      <c r="B344" s="515" t="s">
        <v>216</v>
      </c>
      <c r="C344" s="447"/>
      <c r="D344" s="211" t="s">
        <v>758</v>
      </c>
      <c r="E344" s="212"/>
      <c r="F344" s="212" t="s">
        <v>742</v>
      </c>
      <c r="G344" s="388"/>
      <c r="H344" s="213" t="str">
        <f t="shared" si="70"/>
        <v/>
      </c>
      <c r="I344" s="216" t="str">
        <f t="shared" si="71"/>
        <v/>
      </c>
      <c r="J344" s="213" t="str">
        <f t="shared" si="72"/>
        <v/>
      </c>
      <c r="K344" s="68"/>
      <c r="L344" s="214"/>
      <c r="N344" s="317"/>
      <c r="O344" s="317"/>
      <c r="P344" s="317"/>
      <c r="Q344" s="317"/>
    </row>
    <row r="345" spans="1:17" s="67" customFormat="1" ht="18" customHeight="1" outlineLevel="2" thickTop="1" thickBot="1">
      <c r="A345" s="213" t="s">
        <v>759</v>
      </c>
      <c r="B345" s="515" t="s">
        <v>216</v>
      </c>
      <c r="C345" s="447"/>
      <c r="D345" s="211" t="s">
        <v>760</v>
      </c>
      <c r="E345" s="212"/>
      <c r="F345" s="212" t="s">
        <v>742</v>
      </c>
      <c r="G345" s="388"/>
      <c r="H345" s="213" t="str">
        <f t="shared" si="70"/>
        <v/>
      </c>
      <c r="I345" s="216" t="str">
        <f t="shared" si="71"/>
        <v/>
      </c>
      <c r="J345" s="213" t="str">
        <f t="shared" si="72"/>
        <v/>
      </c>
      <c r="K345" s="68"/>
      <c r="L345" s="214"/>
      <c r="N345" s="317"/>
      <c r="O345" s="317"/>
      <c r="P345" s="317"/>
      <c r="Q345" s="317"/>
    </row>
    <row r="346" spans="1:17" s="67" customFormat="1" ht="18" customHeight="1" outlineLevel="2" thickTop="1" thickBot="1">
      <c r="A346" s="213" t="s">
        <v>761</v>
      </c>
      <c r="B346" s="515" t="s">
        <v>216</v>
      </c>
      <c r="C346" s="447"/>
      <c r="D346" s="211" t="s">
        <v>762</v>
      </c>
      <c r="E346" s="212"/>
      <c r="F346" s="212" t="s">
        <v>742</v>
      </c>
      <c r="G346" s="388"/>
      <c r="H346" s="213" t="str">
        <f t="shared" si="70"/>
        <v/>
      </c>
      <c r="I346" s="216" t="str">
        <f t="shared" si="71"/>
        <v/>
      </c>
      <c r="J346" s="213" t="str">
        <f t="shared" si="72"/>
        <v/>
      </c>
      <c r="K346" s="68"/>
      <c r="L346" s="214"/>
      <c r="N346" s="317"/>
      <c r="O346" s="317"/>
      <c r="P346" s="317"/>
      <c r="Q346" s="317"/>
    </row>
    <row r="347" spans="1:17" s="67" customFormat="1" ht="18" customHeight="1" outlineLevel="2" thickTop="1" thickBot="1">
      <c r="A347" s="213" t="s">
        <v>763</v>
      </c>
      <c r="B347" s="515" t="s">
        <v>216</v>
      </c>
      <c r="C347" s="447"/>
      <c r="D347" s="211"/>
      <c r="E347" s="212"/>
      <c r="F347" s="212"/>
      <c r="G347" s="388"/>
      <c r="H347" s="213" t="str">
        <f t="shared" si="70"/>
        <v/>
      </c>
      <c r="I347" s="216" t="str">
        <f t="shared" si="71"/>
        <v/>
      </c>
      <c r="J347" s="213" t="str">
        <f t="shared" si="72"/>
        <v/>
      </c>
      <c r="K347" s="68"/>
      <c r="L347" s="214"/>
      <c r="N347" s="317"/>
      <c r="O347" s="317"/>
      <c r="P347" s="317"/>
      <c r="Q347" s="317"/>
    </row>
    <row r="348" spans="1:17" s="67" customFormat="1" ht="18" customHeight="1" outlineLevel="2" thickTop="1" thickBot="1">
      <c r="A348" s="213" t="s">
        <v>764</v>
      </c>
      <c r="B348" s="515" t="s">
        <v>216</v>
      </c>
      <c r="C348" s="447"/>
      <c r="D348" s="211"/>
      <c r="E348" s="212"/>
      <c r="F348" s="212"/>
      <c r="G348" s="388"/>
      <c r="H348" s="393" t="str">
        <f t="shared" si="70"/>
        <v/>
      </c>
      <c r="I348" s="388" t="str">
        <f t="shared" si="71"/>
        <v/>
      </c>
      <c r="J348" s="393" t="str">
        <f t="shared" si="72"/>
        <v/>
      </c>
      <c r="K348" s="68"/>
      <c r="L348" s="214"/>
      <c r="N348" s="317"/>
      <c r="O348" s="317"/>
      <c r="P348" s="317"/>
      <c r="Q348" s="317"/>
    </row>
    <row r="349" spans="1:17" s="67" customFormat="1" ht="18" customHeight="1" outlineLevel="2" thickTop="1" thickBot="1">
      <c r="A349" s="213" t="s">
        <v>765</v>
      </c>
      <c r="B349" s="515" t="s">
        <v>216</v>
      </c>
      <c r="C349" s="447"/>
      <c r="D349" s="211"/>
      <c r="E349" s="212"/>
      <c r="F349" s="212"/>
      <c r="G349" s="388"/>
      <c r="H349" s="213" t="str">
        <f t="shared" si="70"/>
        <v/>
      </c>
      <c r="I349" s="216" t="str">
        <f t="shared" si="71"/>
        <v/>
      </c>
      <c r="J349" s="213" t="str">
        <f t="shared" si="72"/>
        <v/>
      </c>
      <c r="K349" s="68"/>
      <c r="L349" s="214"/>
      <c r="N349" s="317"/>
      <c r="O349" s="317"/>
      <c r="P349" s="317"/>
      <c r="Q349" s="317"/>
    </row>
    <row r="350" spans="1:17" s="67" customFormat="1" ht="18" customHeight="1" outlineLevel="2" thickTop="1" thickBot="1">
      <c r="A350" s="213" t="s">
        <v>766</v>
      </c>
      <c r="B350" s="515" t="s">
        <v>216</v>
      </c>
      <c r="C350" s="447"/>
      <c r="D350" s="211"/>
      <c r="E350" s="212"/>
      <c r="F350" s="212"/>
      <c r="G350" s="388"/>
      <c r="H350" s="213" t="str">
        <f t="shared" si="70"/>
        <v/>
      </c>
      <c r="I350" s="216" t="str">
        <f t="shared" si="71"/>
        <v/>
      </c>
      <c r="J350" s="213" t="str">
        <f t="shared" si="72"/>
        <v/>
      </c>
      <c r="K350" s="68"/>
      <c r="L350" s="214"/>
      <c r="N350" s="317"/>
      <c r="O350" s="317"/>
      <c r="P350" s="317"/>
      <c r="Q350" s="317"/>
    </row>
    <row r="351" spans="1:17" s="67" customFormat="1" ht="18" customHeight="1" outlineLevel="2" thickTop="1" thickBot="1">
      <c r="A351" s="213" t="s">
        <v>767</v>
      </c>
      <c r="B351" s="515" t="s">
        <v>216</v>
      </c>
      <c r="C351" s="447"/>
      <c r="D351" s="211"/>
      <c r="E351" s="212"/>
      <c r="F351" s="212"/>
      <c r="G351" s="388"/>
      <c r="H351" s="213" t="str">
        <f>IF(E351=0,"",G351*E351)</f>
        <v/>
      </c>
      <c r="I351" s="216" t="str">
        <f t="shared" si="71"/>
        <v/>
      </c>
      <c r="J351" s="213" t="str">
        <f t="shared" si="72"/>
        <v/>
      </c>
      <c r="K351" s="68"/>
      <c r="L351" s="214"/>
      <c r="N351" s="317"/>
      <c r="O351" s="317"/>
      <c r="P351" s="317"/>
      <c r="Q351" s="317"/>
    </row>
    <row r="352" spans="1:17" s="67" customFormat="1" ht="18" customHeight="1" outlineLevel="2" thickTop="1" thickBot="1">
      <c r="A352" s="213" t="s">
        <v>768</v>
      </c>
      <c r="B352" s="515" t="s">
        <v>216</v>
      </c>
      <c r="C352" s="447"/>
      <c r="D352" s="211"/>
      <c r="E352" s="212"/>
      <c r="F352" s="212"/>
      <c r="G352" s="388"/>
      <c r="H352" s="213" t="str">
        <f t="shared" si="70"/>
        <v/>
      </c>
      <c r="I352" s="216" t="str">
        <f t="shared" si="71"/>
        <v/>
      </c>
      <c r="J352" s="213" t="str">
        <f t="shared" si="72"/>
        <v/>
      </c>
      <c r="K352" s="68"/>
      <c r="L352" s="214"/>
      <c r="N352" s="317"/>
      <c r="O352" s="317"/>
      <c r="P352" s="317"/>
      <c r="Q352" s="317"/>
    </row>
    <row r="353" spans="1:17" s="67" customFormat="1" ht="18" customHeight="1" outlineLevel="1" thickTop="1" thickBot="1">
      <c r="A353" s="226" t="s">
        <v>177</v>
      </c>
      <c r="B353" s="442"/>
      <c r="C353" s="446"/>
      <c r="D353" s="227" t="s">
        <v>769</v>
      </c>
      <c r="E353" s="228"/>
      <c r="F353" s="228"/>
      <c r="G353" s="219"/>
      <c r="H353" s="219">
        <f>SUM(H354:H360)</f>
        <v>0</v>
      </c>
      <c r="I353" s="219"/>
      <c r="J353" s="219">
        <f>SUM(J354:J360)</f>
        <v>0</v>
      </c>
      <c r="K353" s="68"/>
      <c r="L353" s="223"/>
      <c r="N353" s="317"/>
      <c r="O353" s="317"/>
      <c r="P353" s="317"/>
      <c r="Q353" s="317"/>
    </row>
    <row r="354" spans="1:17" s="67" customFormat="1" ht="18" customHeight="1" outlineLevel="2" thickTop="1" thickBot="1">
      <c r="A354" s="213" t="s">
        <v>770</v>
      </c>
      <c r="B354" s="515" t="s">
        <v>216</v>
      </c>
      <c r="C354" s="447"/>
      <c r="D354" s="211" t="s">
        <v>771</v>
      </c>
      <c r="E354" s="212"/>
      <c r="F354" s="212" t="s">
        <v>218</v>
      </c>
      <c r="G354" s="216"/>
      <c r="H354" s="213" t="str">
        <f t="shared" ref="H354:H360" si="73">IF(E354=0,"",G354*E354)</f>
        <v/>
      </c>
      <c r="I354" s="216" t="str">
        <f t="shared" ref="I354:I360" si="74">IF(G354="","",G354*(1+$H$8))</f>
        <v/>
      </c>
      <c r="J354" s="213" t="str">
        <f t="shared" ref="J354:J360" si="75">IF(E354=0,"",I354*E354)</f>
        <v/>
      </c>
      <c r="K354" s="70"/>
      <c r="L354" s="214"/>
      <c r="N354" s="317"/>
      <c r="O354" s="317"/>
      <c r="P354" s="317"/>
      <c r="Q354" s="317"/>
    </row>
    <row r="355" spans="1:17" s="67" customFormat="1" ht="18" customHeight="1" outlineLevel="2" thickTop="1" thickBot="1">
      <c r="A355" s="213" t="s">
        <v>772</v>
      </c>
      <c r="B355" s="515" t="s">
        <v>216</v>
      </c>
      <c r="C355" s="447"/>
      <c r="D355" s="211" t="s">
        <v>773</v>
      </c>
      <c r="E355" s="212"/>
      <c r="F355" s="212" t="s">
        <v>218</v>
      </c>
      <c r="G355" s="216"/>
      <c r="H355" s="213" t="str">
        <f t="shared" si="73"/>
        <v/>
      </c>
      <c r="I355" s="216" t="str">
        <f t="shared" si="74"/>
        <v/>
      </c>
      <c r="J355" s="213" t="str">
        <f t="shared" si="75"/>
        <v/>
      </c>
      <c r="K355" s="70"/>
      <c r="L355" s="214"/>
      <c r="N355" s="317"/>
      <c r="O355" s="317"/>
      <c r="P355" s="317"/>
      <c r="Q355" s="317"/>
    </row>
    <row r="356" spans="1:17" s="67" customFormat="1" ht="18" customHeight="1" outlineLevel="2" thickTop="1" thickBot="1">
      <c r="A356" s="213" t="s">
        <v>774</v>
      </c>
      <c r="B356" s="515" t="s">
        <v>216</v>
      </c>
      <c r="C356" s="447"/>
      <c r="D356" s="211" t="s">
        <v>775</v>
      </c>
      <c r="E356" s="212"/>
      <c r="F356" s="212" t="s">
        <v>218</v>
      </c>
      <c r="G356" s="216"/>
      <c r="H356" s="213" t="str">
        <f t="shared" si="73"/>
        <v/>
      </c>
      <c r="I356" s="216" t="str">
        <f t="shared" si="74"/>
        <v/>
      </c>
      <c r="J356" s="213" t="str">
        <f t="shared" si="75"/>
        <v/>
      </c>
      <c r="K356" s="70"/>
      <c r="L356" s="214"/>
      <c r="N356" s="317"/>
      <c r="O356" s="317"/>
      <c r="P356" s="317"/>
      <c r="Q356" s="317"/>
    </row>
    <row r="357" spans="1:17" s="67" customFormat="1" ht="18" customHeight="1" outlineLevel="2" thickTop="1" thickBot="1">
      <c r="A357" s="213" t="s">
        <v>776</v>
      </c>
      <c r="B357" s="515" t="s">
        <v>216</v>
      </c>
      <c r="C357" s="447"/>
      <c r="D357" s="211"/>
      <c r="E357" s="212"/>
      <c r="F357" s="212"/>
      <c r="G357" s="216"/>
      <c r="H357" s="213" t="str">
        <f t="shared" si="73"/>
        <v/>
      </c>
      <c r="I357" s="216" t="str">
        <f t="shared" si="74"/>
        <v/>
      </c>
      <c r="J357" s="213" t="str">
        <f t="shared" si="75"/>
        <v/>
      </c>
      <c r="K357" s="70"/>
      <c r="L357" s="214"/>
      <c r="N357" s="317"/>
      <c r="O357" s="317"/>
      <c r="P357" s="317"/>
      <c r="Q357" s="317"/>
    </row>
    <row r="358" spans="1:17" s="67" customFormat="1" ht="18" customHeight="1" outlineLevel="2" thickTop="1" thickBot="1">
      <c r="A358" s="213" t="s">
        <v>777</v>
      </c>
      <c r="B358" s="515" t="s">
        <v>216</v>
      </c>
      <c r="C358" s="447"/>
      <c r="D358" s="211"/>
      <c r="E358" s="212"/>
      <c r="F358" s="212"/>
      <c r="G358" s="216"/>
      <c r="H358" s="213" t="str">
        <f t="shared" si="73"/>
        <v/>
      </c>
      <c r="I358" s="216" t="str">
        <f t="shared" si="74"/>
        <v/>
      </c>
      <c r="J358" s="213" t="str">
        <f t="shared" si="75"/>
        <v/>
      </c>
      <c r="K358" s="70"/>
      <c r="L358" s="214"/>
      <c r="N358" s="317"/>
      <c r="O358" s="317"/>
      <c r="P358" s="317"/>
      <c r="Q358" s="317"/>
    </row>
    <row r="359" spans="1:17" s="67" customFormat="1" ht="18" customHeight="1" outlineLevel="2" thickTop="1" thickBot="1">
      <c r="A359" s="213" t="s">
        <v>778</v>
      </c>
      <c r="B359" s="515" t="s">
        <v>216</v>
      </c>
      <c r="C359" s="447"/>
      <c r="D359" s="211"/>
      <c r="E359" s="212"/>
      <c r="F359" s="212"/>
      <c r="G359" s="216"/>
      <c r="H359" s="213" t="str">
        <f t="shared" si="73"/>
        <v/>
      </c>
      <c r="I359" s="216" t="str">
        <f t="shared" si="74"/>
        <v/>
      </c>
      <c r="J359" s="213" t="str">
        <f t="shared" si="75"/>
        <v/>
      </c>
      <c r="K359" s="70"/>
      <c r="L359" s="214"/>
      <c r="N359" s="317"/>
      <c r="O359" s="317"/>
      <c r="P359" s="317"/>
      <c r="Q359" s="317"/>
    </row>
    <row r="360" spans="1:17" s="67" customFormat="1" ht="18" customHeight="1" outlineLevel="2" thickTop="1" thickBot="1">
      <c r="A360" s="213" t="s">
        <v>779</v>
      </c>
      <c r="B360" s="515" t="s">
        <v>216</v>
      </c>
      <c r="C360" s="447"/>
      <c r="D360" s="211"/>
      <c r="E360" s="212"/>
      <c r="F360" s="212"/>
      <c r="G360" s="216"/>
      <c r="H360" s="213" t="str">
        <f t="shared" si="73"/>
        <v/>
      </c>
      <c r="I360" s="216" t="str">
        <f t="shared" si="74"/>
        <v/>
      </c>
      <c r="J360" s="213" t="str">
        <f t="shared" si="75"/>
        <v/>
      </c>
      <c r="K360" s="70"/>
      <c r="L360" s="214"/>
      <c r="N360" s="317"/>
      <c r="O360" s="317"/>
      <c r="P360" s="317"/>
      <c r="Q360" s="317"/>
    </row>
    <row r="361" spans="1:17" s="67" customFormat="1" ht="18" customHeight="1" thickTop="1" thickBot="1">
      <c r="A361" s="224">
        <v>3</v>
      </c>
      <c r="B361" s="443"/>
      <c r="C361" s="65"/>
      <c r="D361" s="222" t="s">
        <v>178</v>
      </c>
      <c r="E361" s="65"/>
      <c r="F361" s="65"/>
      <c r="G361" s="221"/>
      <c r="H361" s="231">
        <f>SUM(H362,H373,H382,H393,H401,H432,H420,H443,H413,H448,H453,H459,H470)</f>
        <v>0</v>
      </c>
      <c r="I361" s="221"/>
      <c r="J361" s="231">
        <f>SUM(J362,J373,J382,J393,J401,J432,J420,J443,J413,J448,J453,J459,J470)</f>
        <v>0</v>
      </c>
      <c r="K361" s="63"/>
      <c r="L361" s="64"/>
      <c r="N361" s="317"/>
      <c r="O361" s="317"/>
      <c r="P361" s="317"/>
      <c r="Q361" s="317"/>
    </row>
    <row r="362" spans="1:17" s="67" customFormat="1" ht="18" customHeight="1" outlineLevel="1" thickTop="1" thickBot="1">
      <c r="A362" s="226" t="s">
        <v>780</v>
      </c>
      <c r="B362" s="442"/>
      <c r="C362" s="446"/>
      <c r="D362" s="227" t="s">
        <v>781</v>
      </c>
      <c r="E362" s="228"/>
      <c r="F362" s="228"/>
      <c r="G362" s="219"/>
      <c r="H362" s="219">
        <f>SUM(H363:H372)</f>
        <v>0</v>
      </c>
      <c r="I362" s="219"/>
      <c r="J362" s="219">
        <f>SUM(J363:J372)</f>
        <v>0</v>
      </c>
      <c r="K362" s="68"/>
      <c r="L362" s="223"/>
      <c r="N362" s="317"/>
      <c r="O362" s="317"/>
      <c r="P362" s="317"/>
      <c r="Q362" s="317"/>
    </row>
    <row r="363" spans="1:17" s="67" customFormat="1" ht="18" customHeight="1" outlineLevel="2" thickTop="1" thickBot="1">
      <c r="A363" s="213" t="s">
        <v>782</v>
      </c>
      <c r="B363" s="515" t="s">
        <v>216</v>
      </c>
      <c r="C363" s="447"/>
      <c r="D363" s="211" t="s">
        <v>783</v>
      </c>
      <c r="E363" s="212"/>
      <c r="F363" s="212" t="s">
        <v>283</v>
      </c>
      <c r="G363" s="388"/>
      <c r="H363" s="213" t="str">
        <f t="shared" ref="H363:H372" si="76">IF(E363=0,"",G363*E363)</f>
        <v/>
      </c>
      <c r="I363" s="216" t="str">
        <f t="shared" ref="I363:I372" si="77">IF(G363="","",G363*(1+$H$8))</f>
        <v/>
      </c>
      <c r="J363" s="213" t="str">
        <f t="shared" ref="J363:J372" si="78">IF(E363=0,"",I363*E363)</f>
        <v/>
      </c>
      <c r="K363" s="70"/>
      <c r="L363" s="214"/>
      <c r="N363" s="317"/>
      <c r="O363" s="317"/>
      <c r="P363" s="317"/>
      <c r="Q363" s="317"/>
    </row>
    <row r="364" spans="1:17" s="67" customFormat="1" ht="18" customHeight="1" outlineLevel="2" thickTop="1" thickBot="1">
      <c r="A364" s="213" t="s">
        <v>784</v>
      </c>
      <c r="B364" s="515" t="s">
        <v>216</v>
      </c>
      <c r="C364" s="447"/>
      <c r="D364" s="211" t="s">
        <v>785</v>
      </c>
      <c r="E364" s="212"/>
      <c r="F364" s="212" t="s">
        <v>260</v>
      </c>
      <c r="G364" s="388"/>
      <c r="H364" s="213" t="str">
        <f t="shared" si="76"/>
        <v/>
      </c>
      <c r="I364" s="216" t="str">
        <f t="shared" si="77"/>
        <v/>
      </c>
      <c r="J364" s="213" t="str">
        <f t="shared" si="78"/>
        <v/>
      </c>
      <c r="K364" s="70"/>
      <c r="L364" s="214"/>
      <c r="N364" s="317"/>
      <c r="O364" s="317"/>
      <c r="P364" s="317"/>
      <c r="Q364" s="317"/>
    </row>
    <row r="365" spans="1:17" s="67" customFormat="1" ht="18" customHeight="1" outlineLevel="2" thickTop="1" thickBot="1">
      <c r="A365" s="213" t="s">
        <v>786</v>
      </c>
      <c r="B365" s="515" t="s">
        <v>216</v>
      </c>
      <c r="C365" s="447"/>
      <c r="D365" s="211" t="s">
        <v>787</v>
      </c>
      <c r="E365" s="212"/>
      <c r="F365" s="212" t="s">
        <v>260</v>
      </c>
      <c r="G365" s="388"/>
      <c r="H365" s="213" t="str">
        <f t="shared" si="76"/>
        <v/>
      </c>
      <c r="I365" s="216" t="str">
        <f t="shared" si="77"/>
        <v/>
      </c>
      <c r="J365" s="213" t="str">
        <f t="shared" si="78"/>
        <v/>
      </c>
      <c r="K365" s="70"/>
      <c r="L365" s="214"/>
      <c r="N365" s="317"/>
      <c r="O365" s="317"/>
      <c r="P365" s="317"/>
      <c r="Q365" s="317"/>
    </row>
    <row r="366" spans="1:17" s="67" customFormat="1" ht="18" customHeight="1" outlineLevel="2" thickTop="1" thickBot="1">
      <c r="A366" s="213" t="s">
        <v>788</v>
      </c>
      <c r="B366" s="515" t="s">
        <v>216</v>
      </c>
      <c r="C366" s="447"/>
      <c r="D366" s="211" t="s">
        <v>789</v>
      </c>
      <c r="E366" s="212"/>
      <c r="F366" s="212" t="s">
        <v>260</v>
      </c>
      <c r="G366" s="388"/>
      <c r="H366" s="213" t="str">
        <f t="shared" si="76"/>
        <v/>
      </c>
      <c r="I366" s="216" t="str">
        <f t="shared" si="77"/>
        <v/>
      </c>
      <c r="J366" s="213" t="str">
        <f t="shared" si="78"/>
        <v/>
      </c>
      <c r="K366" s="70"/>
      <c r="L366" s="214"/>
      <c r="N366" s="317"/>
      <c r="O366" s="317"/>
      <c r="P366" s="317"/>
      <c r="Q366" s="317"/>
    </row>
    <row r="367" spans="1:17" s="67" customFormat="1" ht="18" customHeight="1" outlineLevel="2" thickTop="1" thickBot="1">
      <c r="A367" s="213" t="s">
        <v>790</v>
      </c>
      <c r="B367" s="515" t="s">
        <v>216</v>
      </c>
      <c r="C367" s="447"/>
      <c r="D367" s="211" t="s">
        <v>791</v>
      </c>
      <c r="E367" s="212"/>
      <c r="F367" s="212" t="s">
        <v>260</v>
      </c>
      <c r="G367" s="388"/>
      <c r="H367" s="213" t="str">
        <f t="shared" si="76"/>
        <v/>
      </c>
      <c r="I367" s="216" t="str">
        <f t="shared" si="77"/>
        <v/>
      </c>
      <c r="J367" s="213" t="str">
        <f t="shared" si="78"/>
        <v/>
      </c>
      <c r="K367" s="70"/>
      <c r="L367" s="214"/>
      <c r="N367" s="317"/>
      <c r="O367" s="317"/>
      <c r="P367" s="317"/>
      <c r="Q367" s="317"/>
    </row>
    <row r="368" spans="1:17" s="67" customFormat="1" ht="18" customHeight="1" outlineLevel="2" thickTop="1" thickBot="1">
      <c r="A368" s="213" t="s">
        <v>792</v>
      </c>
      <c r="B368" s="515" t="s">
        <v>216</v>
      </c>
      <c r="C368" s="447"/>
      <c r="D368" s="211"/>
      <c r="E368" s="212"/>
      <c r="F368" s="212"/>
      <c r="G368" s="388"/>
      <c r="H368" s="213" t="str">
        <f t="shared" si="76"/>
        <v/>
      </c>
      <c r="I368" s="216" t="str">
        <f t="shared" si="77"/>
        <v/>
      </c>
      <c r="J368" s="213" t="str">
        <f t="shared" si="78"/>
        <v/>
      </c>
      <c r="K368" s="70"/>
      <c r="L368" s="214"/>
      <c r="N368" s="317"/>
      <c r="O368" s="317"/>
      <c r="P368" s="317"/>
      <c r="Q368" s="317"/>
    </row>
    <row r="369" spans="1:17" s="67" customFormat="1" ht="18" customHeight="1" outlineLevel="2" thickTop="1" thickBot="1">
      <c r="A369" s="213" t="s">
        <v>793</v>
      </c>
      <c r="B369" s="515" t="s">
        <v>216</v>
      </c>
      <c r="C369" s="447"/>
      <c r="D369" s="211"/>
      <c r="E369" s="212"/>
      <c r="F369" s="212"/>
      <c r="G369" s="216"/>
      <c r="H369" s="213" t="str">
        <f t="shared" si="76"/>
        <v/>
      </c>
      <c r="I369" s="216" t="str">
        <f t="shared" si="77"/>
        <v/>
      </c>
      <c r="J369" s="213" t="str">
        <f t="shared" si="78"/>
        <v/>
      </c>
      <c r="K369" s="70"/>
      <c r="L369" s="214"/>
      <c r="N369" s="317"/>
      <c r="O369" s="317"/>
      <c r="P369" s="317"/>
      <c r="Q369" s="317"/>
    </row>
    <row r="370" spans="1:17" s="67" customFormat="1" ht="18" customHeight="1" outlineLevel="2" thickTop="1" thickBot="1">
      <c r="A370" s="213" t="s">
        <v>794</v>
      </c>
      <c r="B370" s="515" t="s">
        <v>216</v>
      </c>
      <c r="C370" s="447"/>
      <c r="D370" s="211"/>
      <c r="E370" s="212"/>
      <c r="F370" s="212"/>
      <c r="G370" s="388"/>
      <c r="H370" s="213" t="str">
        <f t="shared" si="76"/>
        <v/>
      </c>
      <c r="I370" s="216" t="str">
        <f t="shared" si="77"/>
        <v/>
      </c>
      <c r="J370" s="213" t="str">
        <f t="shared" si="78"/>
        <v/>
      </c>
      <c r="K370" s="70"/>
      <c r="L370" s="214"/>
      <c r="N370" s="317"/>
      <c r="O370" s="317"/>
      <c r="P370" s="317"/>
      <c r="Q370" s="317"/>
    </row>
    <row r="371" spans="1:17" s="67" customFormat="1" ht="18" customHeight="1" outlineLevel="2" thickTop="1" thickBot="1">
      <c r="A371" s="213" t="s">
        <v>795</v>
      </c>
      <c r="B371" s="515" t="s">
        <v>216</v>
      </c>
      <c r="C371" s="447"/>
      <c r="D371" s="211"/>
      <c r="E371" s="212"/>
      <c r="F371" s="212"/>
      <c r="G371" s="216"/>
      <c r="H371" s="213" t="str">
        <f t="shared" si="76"/>
        <v/>
      </c>
      <c r="I371" s="216" t="str">
        <f t="shared" si="77"/>
        <v/>
      </c>
      <c r="J371" s="213" t="str">
        <f t="shared" si="78"/>
        <v/>
      </c>
      <c r="K371" s="70"/>
      <c r="L371" s="214"/>
      <c r="N371" s="317"/>
      <c r="O371" s="317"/>
      <c r="P371" s="317"/>
      <c r="Q371" s="317"/>
    </row>
    <row r="372" spans="1:17" s="67" customFormat="1" ht="18" customHeight="1" outlineLevel="2" thickTop="1" thickBot="1">
      <c r="A372" s="213" t="s">
        <v>796</v>
      </c>
      <c r="B372" s="515" t="s">
        <v>216</v>
      </c>
      <c r="C372" s="447"/>
      <c r="D372" s="211"/>
      <c r="E372" s="212"/>
      <c r="F372" s="212"/>
      <c r="G372" s="216"/>
      <c r="H372" s="213" t="str">
        <f t="shared" si="76"/>
        <v/>
      </c>
      <c r="I372" s="216" t="str">
        <f t="shared" si="77"/>
        <v/>
      </c>
      <c r="J372" s="213" t="str">
        <f t="shared" si="78"/>
        <v/>
      </c>
      <c r="K372" s="70"/>
      <c r="L372" s="214"/>
      <c r="N372" s="317"/>
      <c r="O372" s="317"/>
      <c r="P372" s="317"/>
      <c r="Q372" s="317"/>
    </row>
    <row r="373" spans="1:17" s="67" customFormat="1" ht="18" customHeight="1" outlineLevel="1" thickTop="1" thickBot="1">
      <c r="A373" s="226" t="s">
        <v>797</v>
      </c>
      <c r="B373" s="442"/>
      <c r="C373" s="446"/>
      <c r="D373" s="227" t="s">
        <v>798</v>
      </c>
      <c r="E373" s="228"/>
      <c r="F373" s="228"/>
      <c r="G373" s="219"/>
      <c r="H373" s="219">
        <f>SUM(H374:H381)</f>
        <v>0</v>
      </c>
      <c r="I373" s="219"/>
      <c r="J373" s="219">
        <f>SUM(J374:J381)</f>
        <v>0</v>
      </c>
      <c r="K373" s="68"/>
      <c r="L373" s="223"/>
      <c r="N373" s="317"/>
      <c r="O373" s="317"/>
      <c r="P373" s="317"/>
      <c r="Q373" s="317"/>
    </row>
    <row r="374" spans="1:17" s="67" customFormat="1" ht="18" customHeight="1" outlineLevel="2" thickTop="1" thickBot="1">
      <c r="A374" s="213" t="s">
        <v>799</v>
      </c>
      <c r="B374" s="515" t="s">
        <v>216</v>
      </c>
      <c r="C374" s="447"/>
      <c r="D374" s="211" t="s">
        <v>800</v>
      </c>
      <c r="E374" s="212"/>
      <c r="F374" s="212" t="s">
        <v>283</v>
      </c>
      <c r="G374" s="388"/>
      <c r="H374" s="213" t="str">
        <f t="shared" ref="H374:H381" si="79">IF(E374=0,"",G374*E374)</f>
        <v/>
      </c>
      <c r="I374" s="216" t="str">
        <f t="shared" ref="I374:I381" si="80">IF(G374="","",G374*(1+$H$8))</f>
        <v/>
      </c>
      <c r="J374" s="213" t="str">
        <f t="shared" ref="J374:J381" si="81">IF(E374=0,"",I374*E374)</f>
        <v/>
      </c>
      <c r="K374" s="70"/>
      <c r="L374" s="214"/>
      <c r="N374" s="317"/>
      <c r="O374" s="317"/>
      <c r="P374" s="317"/>
      <c r="Q374" s="317"/>
    </row>
    <row r="375" spans="1:17" s="67" customFormat="1" ht="18" customHeight="1" outlineLevel="2" thickTop="1" thickBot="1">
      <c r="A375" s="213" t="s">
        <v>801</v>
      </c>
      <c r="B375" s="515" t="s">
        <v>216</v>
      </c>
      <c r="C375" s="447"/>
      <c r="D375" s="211" t="s">
        <v>802</v>
      </c>
      <c r="E375" s="212"/>
      <c r="F375" s="212" t="s">
        <v>204</v>
      </c>
      <c r="G375" s="388"/>
      <c r="H375" s="213" t="str">
        <f t="shared" si="79"/>
        <v/>
      </c>
      <c r="I375" s="216" t="str">
        <f t="shared" si="80"/>
        <v/>
      </c>
      <c r="J375" s="213" t="str">
        <f t="shared" si="81"/>
        <v/>
      </c>
      <c r="K375" s="70"/>
      <c r="L375" s="214"/>
      <c r="N375" s="317"/>
      <c r="O375" s="317"/>
      <c r="P375" s="317"/>
      <c r="Q375" s="317"/>
    </row>
    <row r="376" spans="1:17" s="67" customFormat="1" ht="18" customHeight="1" outlineLevel="2" thickTop="1" thickBot="1">
      <c r="A376" s="213" t="s">
        <v>803</v>
      </c>
      <c r="B376" s="515" t="s">
        <v>216</v>
      </c>
      <c r="C376" s="447"/>
      <c r="D376" s="211" t="s">
        <v>804</v>
      </c>
      <c r="E376" s="212"/>
      <c r="F376" s="212" t="s">
        <v>204</v>
      </c>
      <c r="G376" s="216"/>
      <c r="H376" s="213" t="str">
        <f t="shared" si="79"/>
        <v/>
      </c>
      <c r="I376" s="216" t="str">
        <f t="shared" si="80"/>
        <v/>
      </c>
      <c r="J376" s="213" t="str">
        <f t="shared" si="81"/>
        <v/>
      </c>
      <c r="K376" s="70"/>
      <c r="L376" s="214"/>
      <c r="N376" s="317"/>
      <c r="O376" s="317"/>
      <c r="P376" s="317"/>
      <c r="Q376" s="317"/>
    </row>
    <row r="377" spans="1:17" s="67" customFormat="1" ht="18" customHeight="1" outlineLevel="2" thickTop="1" thickBot="1">
      <c r="A377" s="213" t="s">
        <v>805</v>
      </c>
      <c r="B377" s="515" t="s">
        <v>216</v>
      </c>
      <c r="C377" s="447"/>
      <c r="D377" s="211"/>
      <c r="E377" s="212"/>
      <c r="F377" s="212"/>
      <c r="G377" s="216"/>
      <c r="H377" s="213" t="str">
        <f t="shared" si="79"/>
        <v/>
      </c>
      <c r="I377" s="216" t="str">
        <f t="shared" si="80"/>
        <v/>
      </c>
      <c r="J377" s="213" t="str">
        <f t="shared" si="81"/>
        <v/>
      </c>
      <c r="K377" s="70"/>
      <c r="L377" s="214"/>
      <c r="N377" s="317"/>
      <c r="O377" s="317"/>
      <c r="P377" s="317"/>
      <c r="Q377" s="317"/>
    </row>
    <row r="378" spans="1:17" s="67" customFormat="1" ht="18" customHeight="1" outlineLevel="2" thickTop="1" thickBot="1">
      <c r="A378" s="213" t="s">
        <v>806</v>
      </c>
      <c r="B378" s="515" t="s">
        <v>216</v>
      </c>
      <c r="C378" s="447"/>
      <c r="D378" s="211"/>
      <c r="E378" s="212"/>
      <c r="F378" s="212"/>
      <c r="G378" s="216"/>
      <c r="H378" s="213" t="str">
        <f t="shared" si="79"/>
        <v/>
      </c>
      <c r="I378" s="216" t="str">
        <f t="shared" si="80"/>
        <v/>
      </c>
      <c r="J378" s="213" t="str">
        <f t="shared" si="81"/>
        <v/>
      </c>
      <c r="K378" s="70"/>
      <c r="L378" s="214"/>
      <c r="N378" s="317"/>
      <c r="O378" s="317"/>
      <c r="P378" s="317"/>
      <c r="Q378" s="317"/>
    </row>
    <row r="379" spans="1:17" s="67" customFormat="1" ht="18" customHeight="1" outlineLevel="2" thickTop="1" thickBot="1">
      <c r="A379" s="213" t="s">
        <v>807</v>
      </c>
      <c r="B379" s="515" t="s">
        <v>216</v>
      </c>
      <c r="C379" s="447"/>
      <c r="D379" s="211"/>
      <c r="E379" s="212"/>
      <c r="F379" s="212"/>
      <c r="G379" s="216"/>
      <c r="H379" s="213" t="str">
        <f t="shared" si="79"/>
        <v/>
      </c>
      <c r="I379" s="216" t="str">
        <f t="shared" si="80"/>
        <v/>
      </c>
      <c r="J379" s="213" t="str">
        <f t="shared" si="81"/>
        <v/>
      </c>
      <c r="K379" s="70"/>
      <c r="L379" s="214"/>
      <c r="N379" s="317"/>
      <c r="O379" s="317"/>
      <c r="P379" s="317"/>
      <c r="Q379" s="317"/>
    </row>
    <row r="380" spans="1:17" s="67" customFormat="1" ht="18" customHeight="1" outlineLevel="2" thickTop="1" thickBot="1">
      <c r="A380" s="213" t="s">
        <v>808</v>
      </c>
      <c r="B380" s="515" t="s">
        <v>216</v>
      </c>
      <c r="C380" s="447"/>
      <c r="D380" s="211"/>
      <c r="E380" s="212"/>
      <c r="F380" s="212"/>
      <c r="G380" s="216"/>
      <c r="H380" s="213" t="str">
        <f t="shared" si="79"/>
        <v/>
      </c>
      <c r="I380" s="216" t="str">
        <f t="shared" si="80"/>
        <v/>
      </c>
      <c r="J380" s="213" t="str">
        <f t="shared" si="81"/>
        <v/>
      </c>
      <c r="K380" s="70"/>
      <c r="L380" s="214"/>
      <c r="N380" s="317"/>
      <c r="O380" s="317"/>
      <c r="P380" s="317"/>
      <c r="Q380" s="317"/>
    </row>
    <row r="381" spans="1:17" s="67" customFormat="1" ht="18" customHeight="1" outlineLevel="2" thickTop="1" thickBot="1">
      <c r="A381" s="213" t="s">
        <v>809</v>
      </c>
      <c r="B381" s="515" t="s">
        <v>216</v>
      </c>
      <c r="C381" s="447"/>
      <c r="D381" s="211"/>
      <c r="E381" s="212"/>
      <c r="F381" s="212"/>
      <c r="G381" s="216"/>
      <c r="H381" s="213" t="str">
        <f t="shared" si="79"/>
        <v/>
      </c>
      <c r="I381" s="216" t="str">
        <f t="shared" si="80"/>
        <v/>
      </c>
      <c r="J381" s="213" t="str">
        <f t="shared" si="81"/>
        <v/>
      </c>
      <c r="K381" s="70"/>
      <c r="L381" s="214"/>
      <c r="N381" s="317"/>
      <c r="O381" s="317"/>
      <c r="P381" s="317"/>
      <c r="Q381" s="317"/>
    </row>
    <row r="382" spans="1:17" s="67" customFormat="1" ht="18" customHeight="1" outlineLevel="1" thickTop="1" thickBot="1">
      <c r="A382" s="226" t="s">
        <v>810</v>
      </c>
      <c r="B382" s="442"/>
      <c r="C382" s="446"/>
      <c r="D382" s="227" t="s">
        <v>811</v>
      </c>
      <c r="E382" s="228"/>
      <c r="F382" s="228"/>
      <c r="G382" s="219"/>
      <c r="H382" s="219">
        <f>SUM(H383:H392)</f>
        <v>0</v>
      </c>
      <c r="I382" s="219"/>
      <c r="J382" s="219">
        <f>SUM(J383:J392)</f>
        <v>0</v>
      </c>
      <c r="K382" s="68"/>
      <c r="L382" s="223"/>
      <c r="N382" s="317"/>
      <c r="O382" s="317"/>
      <c r="P382" s="317"/>
      <c r="Q382" s="317"/>
    </row>
    <row r="383" spans="1:17" s="67" customFormat="1" ht="18" customHeight="1" outlineLevel="2" thickTop="1" thickBot="1">
      <c r="A383" s="213" t="s">
        <v>812</v>
      </c>
      <c r="B383" s="515" t="s">
        <v>216</v>
      </c>
      <c r="C383" s="447"/>
      <c r="D383" s="211" t="s">
        <v>813</v>
      </c>
      <c r="E383" s="212"/>
      <c r="F383" s="212" t="s">
        <v>814</v>
      </c>
      <c r="G383" s="388"/>
      <c r="H383" s="213" t="str">
        <f t="shared" ref="H383:H392" si="82">IF(E383=0,"",G383*E383)</f>
        <v/>
      </c>
      <c r="I383" s="216" t="str">
        <f t="shared" ref="I383:I392" si="83">IF(G383="","",G383*(1+$H$8))</f>
        <v/>
      </c>
      <c r="J383" s="213" t="str">
        <f t="shared" ref="J383:J392" si="84">IF(E383=0,"",I383*E383)</f>
        <v/>
      </c>
      <c r="K383" s="68"/>
      <c r="L383" s="214"/>
      <c r="N383" s="317"/>
      <c r="O383" s="317"/>
      <c r="P383" s="317"/>
      <c r="Q383" s="317"/>
    </row>
    <row r="384" spans="1:17" s="67" customFormat="1" ht="18" customHeight="1" outlineLevel="2" thickTop="1" thickBot="1">
      <c r="A384" s="213" t="s">
        <v>815</v>
      </c>
      <c r="B384" s="515" t="s">
        <v>216</v>
      </c>
      <c r="C384" s="447"/>
      <c r="D384" s="211" t="s">
        <v>662</v>
      </c>
      <c r="E384" s="212"/>
      <c r="F384" s="212" t="s">
        <v>816</v>
      </c>
      <c r="G384" s="388"/>
      <c r="H384" s="213" t="str">
        <f t="shared" si="82"/>
        <v/>
      </c>
      <c r="I384" s="216" t="str">
        <f t="shared" si="83"/>
        <v/>
      </c>
      <c r="J384" s="213" t="str">
        <f t="shared" si="84"/>
        <v/>
      </c>
      <c r="K384" s="68"/>
      <c r="L384" s="214"/>
      <c r="N384" s="317"/>
      <c r="O384" s="317"/>
      <c r="P384" s="317"/>
      <c r="Q384" s="317"/>
    </row>
    <row r="385" spans="1:17" s="67" customFormat="1" ht="18" customHeight="1" outlineLevel="2" thickTop="1" thickBot="1">
      <c r="A385" s="213" t="s">
        <v>817</v>
      </c>
      <c r="B385" s="515" t="s">
        <v>216</v>
      </c>
      <c r="C385" s="447"/>
      <c r="D385" s="211" t="s">
        <v>818</v>
      </c>
      <c r="E385" s="212"/>
      <c r="F385" s="212" t="s">
        <v>816</v>
      </c>
      <c r="G385" s="388"/>
      <c r="H385" s="213" t="str">
        <f t="shared" si="82"/>
        <v/>
      </c>
      <c r="I385" s="216" t="str">
        <f t="shared" si="83"/>
        <v/>
      </c>
      <c r="J385" s="213" t="str">
        <f t="shared" si="84"/>
        <v/>
      </c>
      <c r="K385" s="68"/>
      <c r="L385" s="214"/>
      <c r="N385" s="317"/>
      <c r="O385" s="317"/>
      <c r="P385" s="317"/>
      <c r="Q385" s="317"/>
    </row>
    <row r="386" spans="1:17" s="67" customFormat="1" ht="18" customHeight="1" outlineLevel="2" thickTop="1" thickBot="1">
      <c r="A386" s="213" t="s">
        <v>819</v>
      </c>
      <c r="B386" s="515" t="s">
        <v>216</v>
      </c>
      <c r="C386" s="447"/>
      <c r="D386" s="211" t="s">
        <v>820</v>
      </c>
      <c r="E386" s="212"/>
      <c r="F386" s="212" t="s">
        <v>821</v>
      </c>
      <c r="G386" s="388"/>
      <c r="H386" s="213" t="str">
        <f t="shared" si="82"/>
        <v/>
      </c>
      <c r="I386" s="216" t="str">
        <f t="shared" si="83"/>
        <v/>
      </c>
      <c r="J386" s="213" t="str">
        <f t="shared" si="84"/>
        <v/>
      </c>
      <c r="K386" s="68"/>
      <c r="L386" s="214"/>
      <c r="N386" s="317"/>
      <c r="O386" s="317"/>
      <c r="P386" s="317"/>
      <c r="Q386" s="317"/>
    </row>
    <row r="387" spans="1:17" s="67" customFormat="1" ht="18" customHeight="1" outlineLevel="2" thickTop="1" thickBot="1">
      <c r="A387" s="213" t="s">
        <v>822</v>
      </c>
      <c r="B387" s="515" t="s">
        <v>216</v>
      </c>
      <c r="C387" s="447"/>
      <c r="D387" s="211" t="s">
        <v>823</v>
      </c>
      <c r="E387" s="212"/>
      <c r="F387" s="212" t="s">
        <v>816</v>
      </c>
      <c r="G387" s="388"/>
      <c r="H387" s="213" t="str">
        <f t="shared" si="82"/>
        <v/>
      </c>
      <c r="I387" s="216" t="str">
        <f t="shared" si="83"/>
        <v/>
      </c>
      <c r="J387" s="213" t="str">
        <f t="shared" si="84"/>
        <v/>
      </c>
      <c r="K387" s="68"/>
      <c r="L387" s="214"/>
      <c r="N387" s="317"/>
      <c r="O387" s="317"/>
      <c r="P387" s="317"/>
      <c r="Q387" s="317"/>
    </row>
    <row r="388" spans="1:17" s="67" customFormat="1" ht="18" customHeight="1" outlineLevel="2" thickTop="1" thickBot="1">
      <c r="A388" s="213" t="s">
        <v>824</v>
      </c>
      <c r="B388" s="515" t="s">
        <v>216</v>
      </c>
      <c r="C388" s="447"/>
      <c r="D388" s="211"/>
      <c r="E388" s="212"/>
      <c r="F388" s="212"/>
      <c r="G388" s="216"/>
      <c r="H388" s="213" t="str">
        <f t="shared" si="82"/>
        <v/>
      </c>
      <c r="I388" s="216" t="str">
        <f t="shared" si="83"/>
        <v/>
      </c>
      <c r="J388" s="213" t="str">
        <f t="shared" si="84"/>
        <v/>
      </c>
      <c r="K388" s="68"/>
      <c r="L388" s="214"/>
      <c r="N388" s="317"/>
      <c r="O388" s="317"/>
      <c r="P388" s="317"/>
      <c r="Q388" s="317"/>
    </row>
    <row r="389" spans="1:17" s="67" customFormat="1" ht="18" customHeight="1" outlineLevel="2" thickTop="1" thickBot="1">
      <c r="A389" s="213" t="s">
        <v>825</v>
      </c>
      <c r="B389" s="515" t="s">
        <v>216</v>
      </c>
      <c r="C389" s="447"/>
      <c r="D389" s="211"/>
      <c r="E389" s="212"/>
      <c r="F389" s="212"/>
      <c r="G389" s="216"/>
      <c r="H389" s="213" t="str">
        <f t="shared" si="82"/>
        <v/>
      </c>
      <c r="I389" s="216" t="str">
        <f t="shared" si="83"/>
        <v/>
      </c>
      <c r="J389" s="213" t="str">
        <f t="shared" si="84"/>
        <v/>
      </c>
      <c r="K389" s="68"/>
      <c r="L389" s="214"/>
      <c r="N389" s="317"/>
      <c r="O389" s="317"/>
      <c r="P389" s="317"/>
      <c r="Q389" s="317"/>
    </row>
    <row r="390" spans="1:17" s="67" customFormat="1" ht="18" customHeight="1" outlineLevel="2" thickTop="1" thickBot="1">
      <c r="A390" s="213" t="s">
        <v>826</v>
      </c>
      <c r="B390" s="515" t="s">
        <v>216</v>
      </c>
      <c r="C390" s="447"/>
      <c r="D390" s="211"/>
      <c r="E390" s="212"/>
      <c r="F390" s="212"/>
      <c r="G390" s="216"/>
      <c r="H390" s="213" t="str">
        <f t="shared" si="82"/>
        <v/>
      </c>
      <c r="I390" s="216" t="str">
        <f t="shared" si="83"/>
        <v/>
      </c>
      <c r="J390" s="213" t="str">
        <f t="shared" si="84"/>
        <v/>
      </c>
      <c r="K390" s="68"/>
      <c r="L390" s="214"/>
      <c r="N390" s="317"/>
      <c r="O390" s="317"/>
      <c r="P390" s="317"/>
      <c r="Q390" s="317"/>
    </row>
    <row r="391" spans="1:17" s="67" customFormat="1" ht="18" customHeight="1" outlineLevel="2" thickTop="1" thickBot="1">
      <c r="A391" s="213" t="s">
        <v>827</v>
      </c>
      <c r="B391" s="515" t="s">
        <v>216</v>
      </c>
      <c r="C391" s="447"/>
      <c r="D391" s="211"/>
      <c r="E391" s="212"/>
      <c r="F391" s="212"/>
      <c r="G391" s="216"/>
      <c r="H391" s="213" t="str">
        <f t="shared" si="82"/>
        <v/>
      </c>
      <c r="I391" s="216" t="str">
        <f t="shared" si="83"/>
        <v/>
      </c>
      <c r="J391" s="213" t="str">
        <f t="shared" si="84"/>
        <v/>
      </c>
      <c r="K391" s="68"/>
      <c r="L391" s="214"/>
      <c r="N391" s="317"/>
      <c r="O391" s="317"/>
      <c r="P391" s="317"/>
      <c r="Q391" s="317"/>
    </row>
    <row r="392" spans="1:17" s="67" customFormat="1" ht="18" customHeight="1" outlineLevel="2" thickTop="1" thickBot="1">
      <c r="A392" s="213" t="s">
        <v>828</v>
      </c>
      <c r="B392" s="515" t="s">
        <v>216</v>
      </c>
      <c r="C392" s="447"/>
      <c r="D392" s="211"/>
      <c r="E392" s="212"/>
      <c r="F392" s="212"/>
      <c r="G392" s="216"/>
      <c r="H392" s="213" t="str">
        <f t="shared" si="82"/>
        <v/>
      </c>
      <c r="I392" s="216" t="str">
        <f t="shared" si="83"/>
        <v/>
      </c>
      <c r="J392" s="213" t="str">
        <f t="shared" si="84"/>
        <v/>
      </c>
      <c r="K392" s="68"/>
      <c r="L392" s="214"/>
      <c r="N392" s="317"/>
      <c r="O392" s="317"/>
      <c r="P392" s="317"/>
      <c r="Q392" s="317"/>
    </row>
    <row r="393" spans="1:17" s="67" customFormat="1" ht="18" customHeight="1" outlineLevel="1" thickTop="1" thickBot="1">
      <c r="A393" s="226" t="s">
        <v>829</v>
      </c>
      <c r="B393" s="442"/>
      <c r="C393" s="446"/>
      <c r="D393" s="227" t="s">
        <v>830</v>
      </c>
      <c r="E393" s="228"/>
      <c r="F393" s="228"/>
      <c r="G393" s="219"/>
      <c r="H393" s="219">
        <f>SUM(H394:H400)</f>
        <v>0</v>
      </c>
      <c r="I393" s="219"/>
      <c r="J393" s="219">
        <f>SUM(J394:J400)</f>
        <v>0</v>
      </c>
      <c r="K393" s="68"/>
      <c r="L393" s="223"/>
      <c r="N393" s="317"/>
      <c r="O393" s="317"/>
      <c r="P393" s="317"/>
      <c r="Q393" s="317"/>
    </row>
    <row r="394" spans="1:17" s="67" customFormat="1" ht="18" customHeight="1" outlineLevel="2" thickTop="1" thickBot="1">
      <c r="A394" s="213" t="s">
        <v>831</v>
      </c>
      <c r="B394" s="515" t="s">
        <v>216</v>
      </c>
      <c r="C394" s="447"/>
      <c r="D394" s="211" t="s">
        <v>832</v>
      </c>
      <c r="E394" s="212"/>
      <c r="F394" s="212" t="s">
        <v>814</v>
      </c>
      <c r="G394" s="388"/>
      <c r="H394" s="213" t="str">
        <f t="shared" ref="H394:H400" si="85">IF(E394=0,"",G394*E394)</f>
        <v/>
      </c>
      <c r="I394" s="216" t="str">
        <f t="shared" ref="I394:I400" si="86">IF(G394="","",G394*(1+$H$8))</f>
        <v/>
      </c>
      <c r="J394" s="213" t="str">
        <f t="shared" ref="J394:J400" si="87">IF(E394=0,"",I394*E394)</f>
        <v/>
      </c>
      <c r="K394" s="70"/>
      <c r="L394" s="214"/>
      <c r="N394" s="317"/>
      <c r="O394" s="317"/>
      <c r="P394" s="317"/>
      <c r="Q394" s="317"/>
    </row>
    <row r="395" spans="1:17" s="67" customFormat="1" ht="18" customHeight="1" outlineLevel="2" thickTop="1" thickBot="1">
      <c r="A395" s="213" t="s">
        <v>833</v>
      </c>
      <c r="B395" s="515" t="s">
        <v>216</v>
      </c>
      <c r="C395" s="447"/>
      <c r="D395" s="211" t="s">
        <v>834</v>
      </c>
      <c r="E395" s="212"/>
      <c r="F395" s="212" t="s">
        <v>814</v>
      </c>
      <c r="G395" s="388"/>
      <c r="H395" s="213" t="str">
        <f t="shared" si="85"/>
        <v/>
      </c>
      <c r="I395" s="216" t="str">
        <f t="shared" si="86"/>
        <v/>
      </c>
      <c r="J395" s="213" t="str">
        <f t="shared" si="87"/>
        <v/>
      </c>
      <c r="K395" s="70"/>
      <c r="L395" s="214"/>
      <c r="N395" s="317"/>
      <c r="O395" s="317"/>
      <c r="P395" s="317"/>
      <c r="Q395" s="317"/>
    </row>
    <row r="396" spans="1:17" s="67" customFormat="1" ht="18" customHeight="1" outlineLevel="2" thickTop="1" thickBot="1">
      <c r="A396" s="213" t="s">
        <v>835</v>
      </c>
      <c r="B396" s="515" t="s">
        <v>216</v>
      </c>
      <c r="C396" s="447"/>
      <c r="D396" s="211"/>
      <c r="E396" s="212"/>
      <c r="F396" s="212" t="s">
        <v>814</v>
      </c>
      <c r="G396" s="388"/>
      <c r="H396" s="213" t="str">
        <f t="shared" si="85"/>
        <v/>
      </c>
      <c r="I396" s="216" t="str">
        <f t="shared" si="86"/>
        <v/>
      </c>
      <c r="J396" s="213" t="str">
        <f t="shared" si="87"/>
        <v/>
      </c>
      <c r="K396" s="70"/>
      <c r="L396" s="214"/>
      <c r="N396" s="317"/>
      <c r="O396" s="317"/>
      <c r="P396" s="317"/>
      <c r="Q396" s="317"/>
    </row>
    <row r="397" spans="1:17" s="67" customFormat="1" ht="18" customHeight="1" outlineLevel="2" thickTop="1" thickBot="1">
      <c r="A397" s="213" t="s">
        <v>836</v>
      </c>
      <c r="B397" s="515" t="s">
        <v>216</v>
      </c>
      <c r="C397" s="447"/>
      <c r="D397" s="211"/>
      <c r="E397" s="212"/>
      <c r="F397" s="212"/>
      <c r="G397" s="216"/>
      <c r="H397" s="213" t="str">
        <f t="shared" si="85"/>
        <v/>
      </c>
      <c r="I397" s="216" t="str">
        <f t="shared" si="86"/>
        <v/>
      </c>
      <c r="J397" s="213" t="str">
        <f t="shared" si="87"/>
        <v/>
      </c>
      <c r="K397" s="70"/>
      <c r="L397" s="214"/>
      <c r="N397" s="317"/>
      <c r="O397" s="317"/>
      <c r="P397" s="317"/>
      <c r="Q397" s="317"/>
    </row>
    <row r="398" spans="1:17" s="67" customFormat="1" ht="18" customHeight="1" outlineLevel="2" thickTop="1" thickBot="1">
      <c r="A398" s="213" t="s">
        <v>837</v>
      </c>
      <c r="B398" s="515" t="s">
        <v>216</v>
      </c>
      <c r="C398" s="447"/>
      <c r="D398" s="211"/>
      <c r="E398" s="212"/>
      <c r="F398" s="212"/>
      <c r="G398" s="216"/>
      <c r="H398" s="213" t="str">
        <f t="shared" si="85"/>
        <v/>
      </c>
      <c r="I398" s="216" t="str">
        <f t="shared" si="86"/>
        <v/>
      </c>
      <c r="J398" s="213" t="str">
        <f t="shared" si="87"/>
        <v/>
      </c>
      <c r="K398" s="70"/>
      <c r="L398" s="214"/>
      <c r="N398" s="317"/>
      <c r="O398" s="317"/>
      <c r="P398" s="317"/>
      <c r="Q398" s="317"/>
    </row>
    <row r="399" spans="1:17" s="67" customFormat="1" ht="18" customHeight="1" outlineLevel="2" thickTop="1" thickBot="1">
      <c r="A399" s="213" t="s">
        <v>838</v>
      </c>
      <c r="B399" s="515" t="s">
        <v>216</v>
      </c>
      <c r="C399" s="447"/>
      <c r="D399" s="211"/>
      <c r="E399" s="212"/>
      <c r="F399" s="212"/>
      <c r="G399" s="216"/>
      <c r="H399" s="213" t="str">
        <f t="shared" si="85"/>
        <v/>
      </c>
      <c r="I399" s="216" t="str">
        <f t="shared" si="86"/>
        <v/>
      </c>
      <c r="J399" s="213" t="str">
        <f t="shared" si="87"/>
        <v/>
      </c>
      <c r="K399" s="70"/>
      <c r="L399" s="214"/>
      <c r="N399" s="317"/>
      <c r="O399" s="317"/>
      <c r="P399" s="317"/>
      <c r="Q399" s="317"/>
    </row>
    <row r="400" spans="1:17" s="67" customFormat="1" ht="18" customHeight="1" outlineLevel="2" thickTop="1" thickBot="1">
      <c r="A400" s="213" t="s">
        <v>839</v>
      </c>
      <c r="B400" s="515" t="s">
        <v>216</v>
      </c>
      <c r="C400" s="447"/>
      <c r="D400" s="211"/>
      <c r="E400" s="212"/>
      <c r="F400" s="212"/>
      <c r="G400" s="216"/>
      <c r="H400" s="213" t="str">
        <f t="shared" si="85"/>
        <v/>
      </c>
      <c r="I400" s="216" t="str">
        <f t="shared" si="86"/>
        <v/>
      </c>
      <c r="J400" s="213" t="str">
        <f t="shared" si="87"/>
        <v/>
      </c>
      <c r="K400" s="70"/>
      <c r="L400" s="214"/>
      <c r="N400" s="317"/>
      <c r="O400" s="317"/>
      <c r="P400" s="317"/>
      <c r="Q400" s="317"/>
    </row>
    <row r="401" spans="1:17" s="67" customFormat="1" ht="18" customHeight="1" outlineLevel="1" thickTop="1" thickBot="1">
      <c r="A401" s="226" t="s">
        <v>840</v>
      </c>
      <c r="B401" s="442"/>
      <c r="C401" s="446"/>
      <c r="D401" s="227" t="s">
        <v>841</v>
      </c>
      <c r="E401" s="228"/>
      <c r="F401" s="228"/>
      <c r="G401" s="219"/>
      <c r="H401" s="219">
        <f>SUM(H402:H412)</f>
        <v>0</v>
      </c>
      <c r="I401" s="219"/>
      <c r="J401" s="219">
        <f>SUM(J402:J412)</f>
        <v>0</v>
      </c>
      <c r="K401" s="68"/>
      <c r="L401" s="223"/>
      <c r="N401" s="317"/>
      <c r="O401" s="317"/>
      <c r="P401" s="317"/>
      <c r="Q401" s="317"/>
    </row>
    <row r="402" spans="1:17" s="67" customFormat="1" ht="18" customHeight="1" outlineLevel="2" thickTop="1" thickBot="1">
      <c r="A402" s="213" t="s">
        <v>842</v>
      </c>
      <c r="B402" s="515" t="s">
        <v>216</v>
      </c>
      <c r="C402" s="447"/>
      <c r="D402" s="211" t="s">
        <v>843</v>
      </c>
      <c r="E402" s="212"/>
      <c r="F402" s="212" t="s">
        <v>384</v>
      </c>
      <c r="G402" s="388"/>
      <c r="H402" s="213" t="str">
        <f t="shared" ref="H402:H412" si="88">IF(E402=0,"",G402*E402)</f>
        <v/>
      </c>
      <c r="I402" s="216" t="str">
        <f t="shared" ref="I402:I412" si="89">IF(G402="","",G402*(1+$H$8))</f>
        <v/>
      </c>
      <c r="J402" s="213" t="str">
        <f t="shared" ref="J402:J412" si="90">IF(E402=0,"",I402*E402)</f>
        <v/>
      </c>
      <c r="K402" s="68"/>
      <c r="L402" s="214"/>
      <c r="N402" s="317"/>
      <c r="O402" s="317"/>
      <c r="P402" s="317"/>
      <c r="Q402" s="317"/>
    </row>
    <row r="403" spans="1:17" s="67" customFormat="1" ht="18" customHeight="1" outlineLevel="2" thickTop="1" thickBot="1">
      <c r="A403" s="213" t="s">
        <v>844</v>
      </c>
      <c r="B403" s="515" t="s">
        <v>216</v>
      </c>
      <c r="C403" s="447"/>
      <c r="D403" s="211" t="s">
        <v>845</v>
      </c>
      <c r="E403" s="212"/>
      <c r="F403" s="212" t="s">
        <v>237</v>
      </c>
      <c r="G403" s="388"/>
      <c r="H403" s="213" t="str">
        <f t="shared" si="88"/>
        <v/>
      </c>
      <c r="I403" s="216" t="str">
        <f t="shared" si="89"/>
        <v/>
      </c>
      <c r="J403" s="213" t="str">
        <f t="shared" si="90"/>
        <v/>
      </c>
      <c r="K403" s="68"/>
      <c r="L403" s="214"/>
      <c r="N403" s="317"/>
      <c r="O403" s="317"/>
      <c r="P403" s="317"/>
      <c r="Q403" s="317"/>
    </row>
    <row r="404" spans="1:17" s="67" customFormat="1" ht="18" customHeight="1" outlineLevel="2" thickTop="1" thickBot="1">
      <c r="A404" s="213" t="s">
        <v>846</v>
      </c>
      <c r="B404" s="515" t="s">
        <v>216</v>
      </c>
      <c r="C404" s="447"/>
      <c r="D404" s="211" t="s">
        <v>847</v>
      </c>
      <c r="E404" s="212"/>
      <c r="F404" s="212" t="s">
        <v>384</v>
      </c>
      <c r="G404" s="216"/>
      <c r="H404" s="213" t="str">
        <f t="shared" si="88"/>
        <v/>
      </c>
      <c r="I404" s="216" t="str">
        <f t="shared" si="89"/>
        <v/>
      </c>
      <c r="J404" s="213" t="str">
        <f t="shared" si="90"/>
        <v/>
      </c>
      <c r="K404" s="68"/>
      <c r="L404" s="214"/>
      <c r="N404" s="317"/>
      <c r="O404" s="317"/>
      <c r="P404" s="317"/>
      <c r="Q404" s="317"/>
    </row>
    <row r="405" spans="1:17" s="67" customFormat="1" ht="18" customHeight="1" outlineLevel="2" thickTop="1" thickBot="1">
      <c r="A405" s="213" t="s">
        <v>848</v>
      </c>
      <c r="B405" s="515" t="s">
        <v>216</v>
      </c>
      <c r="C405" s="447"/>
      <c r="D405" s="211" t="s">
        <v>849</v>
      </c>
      <c r="E405" s="212"/>
      <c r="F405" s="212" t="s">
        <v>237</v>
      </c>
      <c r="G405" s="216"/>
      <c r="H405" s="213" t="str">
        <f t="shared" si="88"/>
        <v/>
      </c>
      <c r="I405" s="216" t="str">
        <f t="shared" si="89"/>
        <v/>
      </c>
      <c r="J405" s="213" t="str">
        <f t="shared" si="90"/>
        <v/>
      </c>
      <c r="K405" s="68"/>
      <c r="L405" s="214"/>
      <c r="N405" s="317"/>
      <c r="O405" s="317"/>
      <c r="P405" s="317"/>
      <c r="Q405" s="317"/>
    </row>
    <row r="406" spans="1:17" s="67" customFormat="1" ht="18" customHeight="1" outlineLevel="2" thickTop="1" thickBot="1">
      <c r="A406" s="213" t="s">
        <v>850</v>
      </c>
      <c r="B406" s="515" t="s">
        <v>216</v>
      </c>
      <c r="C406" s="447"/>
      <c r="D406" s="211" t="s">
        <v>851</v>
      </c>
      <c r="E406" s="212"/>
      <c r="F406" s="212" t="s">
        <v>237</v>
      </c>
      <c r="G406" s="216"/>
      <c r="H406" s="213" t="str">
        <f t="shared" si="88"/>
        <v/>
      </c>
      <c r="I406" s="216" t="str">
        <f t="shared" si="89"/>
        <v/>
      </c>
      <c r="J406" s="213" t="str">
        <f t="shared" si="90"/>
        <v/>
      </c>
      <c r="K406" s="68"/>
      <c r="L406" s="214"/>
      <c r="N406" s="317"/>
      <c r="O406" s="317"/>
      <c r="P406" s="317"/>
      <c r="Q406" s="317"/>
    </row>
    <row r="407" spans="1:17" s="67" customFormat="1" ht="18" customHeight="1" outlineLevel="2" thickTop="1" thickBot="1">
      <c r="A407" s="213" t="s">
        <v>852</v>
      </c>
      <c r="B407" s="515" t="s">
        <v>216</v>
      </c>
      <c r="C407" s="447"/>
      <c r="D407" s="211" t="s">
        <v>853</v>
      </c>
      <c r="E407" s="212"/>
      <c r="F407" s="212" t="s">
        <v>384</v>
      </c>
      <c r="G407" s="216"/>
      <c r="H407" s="213" t="str">
        <f t="shared" si="88"/>
        <v/>
      </c>
      <c r="I407" s="216" t="str">
        <f t="shared" si="89"/>
        <v/>
      </c>
      <c r="J407" s="213" t="str">
        <f t="shared" si="90"/>
        <v/>
      </c>
      <c r="K407" s="68"/>
      <c r="L407" s="214"/>
      <c r="N407" s="317"/>
      <c r="O407" s="317"/>
      <c r="P407" s="317"/>
      <c r="Q407" s="317"/>
    </row>
    <row r="408" spans="1:17" s="67" customFormat="1" ht="18" customHeight="1" outlineLevel="2" thickTop="1" thickBot="1">
      <c r="A408" s="213" t="s">
        <v>854</v>
      </c>
      <c r="B408" s="515" t="s">
        <v>216</v>
      </c>
      <c r="C408" s="447"/>
      <c r="D408" s="211"/>
      <c r="E408" s="212"/>
      <c r="F408" s="212"/>
      <c r="G408" s="216"/>
      <c r="H408" s="213" t="str">
        <f t="shared" si="88"/>
        <v/>
      </c>
      <c r="I408" s="216" t="str">
        <f t="shared" si="89"/>
        <v/>
      </c>
      <c r="J408" s="213" t="str">
        <f t="shared" si="90"/>
        <v/>
      </c>
      <c r="K408" s="68"/>
      <c r="L408" s="214"/>
      <c r="N408" s="317"/>
      <c r="O408" s="317"/>
      <c r="P408" s="317"/>
      <c r="Q408" s="317"/>
    </row>
    <row r="409" spans="1:17" s="67" customFormat="1" ht="18" customHeight="1" outlineLevel="2" thickTop="1" thickBot="1">
      <c r="A409" s="213" t="s">
        <v>855</v>
      </c>
      <c r="B409" s="515" t="s">
        <v>216</v>
      </c>
      <c r="C409" s="447"/>
      <c r="D409" s="211"/>
      <c r="E409" s="212"/>
      <c r="F409" s="212"/>
      <c r="G409" s="216"/>
      <c r="H409" s="213" t="str">
        <f t="shared" si="88"/>
        <v/>
      </c>
      <c r="I409" s="216" t="str">
        <f t="shared" si="89"/>
        <v/>
      </c>
      <c r="J409" s="213" t="str">
        <f t="shared" si="90"/>
        <v/>
      </c>
      <c r="K409" s="68"/>
      <c r="L409" s="214"/>
      <c r="N409" s="317"/>
      <c r="O409" s="317"/>
      <c r="P409" s="317"/>
      <c r="Q409" s="317"/>
    </row>
    <row r="410" spans="1:17" s="67" customFormat="1" ht="18" customHeight="1" outlineLevel="2" thickTop="1" thickBot="1">
      <c r="A410" s="213" t="s">
        <v>856</v>
      </c>
      <c r="B410" s="515" t="s">
        <v>216</v>
      </c>
      <c r="C410" s="447"/>
      <c r="D410" s="211"/>
      <c r="E410" s="212"/>
      <c r="F410" s="212"/>
      <c r="G410" s="216"/>
      <c r="H410" s="213" t="str">
        <f t="shared" si="88"/>
        <v/>
      </c>
      <c r="I410" s="216" t="str">
        <f t="shared" si="89"/>
        <v/>
      </c>
      <c r="J410" s="213" t="str">
        <f t="shared" si="90"/>
        <v/>
      </c>
      <c r="K410" s="68"/>
      <c r="L410" s="214"/>
      <c r="N410" s="317"/>
      <c r="O410" s="317"/>
      <c r="P410" s="317"/>
      <c r="Q410" s="317"/>
    </row>
    <row r="411" spans="1:17" s="67" customFormat="1" ht="18" customHeight="1" outlineLevel="2" thickTop="1" thickBot="1">
      <c r="A411" s="213" t="s">
        <v>857</v>
      </c>
      <c r="B411" s="515" t="s">
        <v>216</v>
      </c>
      <c r="C411" s="447"/>
      <c r="D411" s="211"/>
      <c r="E411" s="212"/>
      <c r="F411" s="212"/>
      <c r="G411" s="216"/>
      <c r="H411" s="213" t="str">
        <f t="shared" si="88"/>
        <v/>
      </c>
      <c r="I411" s="216" t="str">
        <f t="shared" si="89"/>
        <v/>
      </c>
      <c r="J411" s="213" t="str">
        <f t="shared" si="90"/>
        <v/>
      </c>
      <c r="K411" s="68"/>
      <c r="L411" s="214"/>
      <c r="N411" s="317"/>
      <c r="O411" s="317"/>
      <c r="P411" s="317"/>
      <c r="Q411" s="317"/>
    </row>
    <row r="412" spans="1:17" s="67" customFormat="1" ht="18" customHeight="1" outlineLevel="2" thickTop="1" thickBot="1">
      <c r="A412" s="213" t="s">
        <v>858</v>
      </c>
      <c r="B412" s="515" t="s">
        <v>216</v>
      </c>
      <c r="C412" s="447"/>
      <c r="D412" s="211"/>
      <c r="E412" s="212"/>
      <c r="F412" s="212"/>
      <c r="G412" s="216"/>
      <c r="H412" s="213" t="str">
        <f t="shared" si="88"/>
        <v/>
      </c>
      <c r="I412" s="216" t="str">
        <f t="shared" si="89"/>
        <v/>
      </c>
      <c r="J412" s="213" t="str">
        <f t="shared" si="90"/>
        <v/>
      </c>
      <c r="K412" s="68"/>
      <c r="L412" s="214"/>
      <c r="N412" s="317"/>
      <c r="O412" s="317"/>
      <c r="P412" s="317"/>
      <c r="Q412" s="317"/>
    </row>
    <row r="413" spans="1:17" s="67" customFormat="1" ht="18" customHeight="1" outlineLevel="1" thickTop="1" thickBot="1">
      <c r="A413" s="226" t="s">
        <v>859</v>
      </c>
      <c r="B413" s="442"/>
      <c r="C413" s="446"/>
      <c r="D413" s="227" t="s">
        <v>860</v>
      </c>
      <c r="E413" s="228"/>
      <c r="F413" s="228"/>
      <c r="G413" s="219"/>
      <c r="H413" s="219">
        <f>SUM(H414:H419)</f>
        <v>0</v>
      </c>
      <c r="I413" s="219"/>
      <c r="J413" s="219">
        <f>SUM(J414:J419)</f>
        <v>0</v>
      </c>
      <c r="K413" s="68"/>
      <c r="L413" s="223"/>
      <c r="N413" s="317"/>
      <c r="O413" s="317"/>
      <c r="P413" s="317"/>
      <c r="Q413" s="317"/>
    </row>
    <row r="414" spans="1:17" s="67" customFormat="1" ht="18" customHeight="1" outlineLevel="2" thickTop="1" thickBot="1">
      <c r="A414" s="213" t="s">
        <v>861</v>
      </c>
      <c r="B414" s="515" t="s">
        <v>216</v>
      </c>
      <c r="C414" s="447"/>
      <c r="D414" s="211" t="s">
        <v>862</v>
      </c>
      <c r="E414" s="212"/>
      <c r="F414" s="212" t="s">
        <v>814</v>
      </c>
      <c r="G414" s="388"/>
      <c r="H414" s="213" t="str">
        <f t="shared" ref="H414:H419" si="91">IF(E414=0,"",G414*E414)</f>
        <v/>
      </c>
      <c r="I414" s="216" t="str">
        <f t="shared" ref="I414:I419" si="92">IF(G414="","",G414*(1+$H$8))</f>
        <v/>
      </c>
      <c r="J414" s="213" t="str">
        <f t="shared" ref="J414:J419" si="93">IF(E414=0,"",I414*E414)</f>
        <v/>
      </c>
      <c r="K414" s="70"/>
      <c r="L414" s="214"/>
      <c r="N414" s="317"/>
      <c r="O414" s="317"/>
      <c r="P414" s="317"/>
      <c r="Q414" s="317"/>
    </row>
    <row r="415" spans="1:17" s="67" customFormat="1" ht="18" customHeight="1" outlineLevel="2" thickTop="1" thickBot="1">
      <c r="A415" s="213" t="s">
        <v>863</v>
      </c>
      <c r="B415" s="515" t="s">
        <v>216</v>
      </c>
      <c r="C415" s="447"/>
      <c r="D415" s="211"/>
      <c r="E415" s="212"/>
      <c r="F415" s="212"/>
      <c r="G415" s="216"/>
      <c r="H415" s="213" t="str">
        <f t="shared" si="91"/>
        <v/>
      </c>
      <c r="I415" s="216" t="str">
        <f t="shared" si="92"/>
        <v/>
      </c>
      <c r="J415" s="213" t="str">
        <f t="shared" si="93"/>
        <v/>
      </c>
      <c r="K415" s="70"/>
      <c r="L415" s="214"/>
      <c r="N415" s="317"/>
      <c r="O415" s="317"/>
      <c r="P415" s="317"/>
      <c r="Q415" s="317"/>
    </row>
    <row r="416" spans="1:17" s="67" customFormat="1" ht="18" customHeight="1" outlineLevel="2" thickTop="1" thickBot="1">
      <c r="A416" s="213" t="s">
        <v>864</v>
      </c>
      <c r="B416" s="515" t="s">
        <v>216</v>
      </c>
      <c r="C416" s="447"/>
      <c r="D416" s="211"/>
      <c r="E416" s="212"/>
      <c r="F416" s="212"/>
      <c r="G416" s="216"/>
      <c r="H416" s="213" t="str">
        <f t="shared" si="91"/>
        <v/>
      </c>
      <c r="I416" s="216" t="str">
        <f t="shared" si="92"/>
        <v/>
      </c>
      <c r="J416" s="213" t="str">
        <f t="shared" si="93"/>
        <v/>
      </c>
      <c r="K416" s="70"/>
      <c r="L416" s="214"/>
      <c r="N416" s="317"/>
      <c r="O416" s="317"/>
      <c r="P416" s="317"/>
      <c r="Q416" s="317"/>
    </row>
    <row r="417" spans="1:17" s="67" customFormat="1" ht="18" customHeight="1" outlineLevel="2" thickTop="1" thickBot="1">
      <c r="A417" s="213" t="s">
        <v>865</v>
      </c>
      <c r="B417" s="515" t="s">
        <v>216</v>
      </c>
      <c r="C417" s="447"/>
      <c r="D417" s="211"/>
      <c r="E417" s="212"/>
      <c r="F417" s="212"/>
      <c r="G417" s="216"/>
      <c r="H417" s="213" t="str">
        <f t="shared" si="91"/>
        <v/>
      </c>
      <c r="I417" s="216" t="str">
        <f t="shared" si="92"/>
        <v/>
      </c>
      <c r="J417" s="213" t="str">
        <f t="shared" si="93"/>
        <v/>
      </c>
      <c r="K417" s="70"/>
      <c r="L417" s="214"/>
      <c r="N417" s="317"/>
      <c r="O417" s="317"/>
      <c r="P417" s="317"/>
      <c r="Q417" s="317"/>
    </row>
    <row r="418" spans="1:17" s="67" customFormat="1" ht="18" customHeight="1" outlineLevel="2" thickTop="1" thickBot="1">
      <c r="A418" s="213" t="s">
        <v>866</v>
      </c>
      <c r="B418" s="515" t="s">
        <v>216</v>
      </c>
      <c r="C418" s="447"/>
      <c r="D418" s="211"/>
      <c r="E418" s="212"/>
      <c r="F418" s="212"/>
      <c r="G418" s="216"/>
      <c r="H418" s="213" t="str">
        <f t="shared" si="91"/>
        <v/>
      </c>
      <c r="I418" s="216" t="str">
        <f t="shared" si="92"/>
        <v/>
      </c>
      <c r="J418" s="213" t="str">
        <f t="shared" si="93"/>
        <v/>
      </c>
      <c r="K418" s="70"/>
      <c r="L418" s="214"/>
      <c r="N418" s="317"/>
      <c r="O418" s="317"/>
      <c r="P418" s="317"/>
      <c r="Q418" s="317"/>
    </row>
    <row r="419" spans="1:17" s="67" customFormat="1" ht="18" customHeight="1" outlineLevel="2" thickTop="1" thickBot="1">
      <c r="A419" s="213" t="s">
        <v>867</v>
      </c>
      <c r="B419" s="515" t="s">
        <v>216</v>
      </c>
      <c r="C419" s="447"/>
      <c r="D419" s="211"/>
      <c r="E419" s="212"/>
      <c r="F419" s="212"/>
      <c r="G419" s="216"/>
      <c r="H419" s="213" t="str">
        <f t="shared" si="91"/>
        <v/>
      </c>
      <c r="I419" s="216" t="str">
        <f t="shared" si="92"/>
        <v/>
      </c>
      <c r="J419" s="213" t="str">
        <f t="shared" si="93"/>
        <v/>
      </c>
      <c r="K419" s="70"/>
      <c r="L419" s="214"/>
      <c r="N419" s="317"/>
      <c r="O419" s="317"/>
      <c r="P419" s="317"/>
      <c r="Q419" s="317"/>
    </row>
    <row r="420" spans="1:17" s="67" customFormat="1" ht="18" customHeight="1" outlineLevel="1" thickTop="1" thickBot="1">
      <c r="A420" s="226" t="s">
        <v>868</v>
      </c>
      <c r="B420" s="442"/>
      <c r="C420" s="446"/>
      <c r="D420" s="227" t="s">
        <v>869</v>
      </c>
      <c r="E420" s="228"/>
      <c r="F420" s="228"/>
      <c r="G420" s="219"/>
      <c r="H420" s="219">
        <f>SUM(H421:H431)</f>
        <v>0</v>
      </c>
      <c r="I420" s="219"/>
      <c r="J420" s="219">
        <f>SUM(J421:J431)</f>
        <v>0</v>
      </c>
      <c r="K420" s="68"/>
      <c r="L420" s="223"/>
      <c r="N420" s="317"/>
      <c r="O420" s="317"/>
      <c r="P420" s="317"/>
      <c r="Q420" s="317"/>
    </row>
    <row r="421" spans="1:17" s="67" customFormat="1" ht="18" customHeight="1" outlineLevel="2" thickTop="1" thickBot="1">
      <c r="A421" s="213" t="s">
        <v>870</v>
      </c>
      <c r="B421" s="515" t="s">
        <v>216</v>
      </c>
      <c r="C421" s="447"/>
      <c r="D421" s="217" t="s">
        <v>871</v>
      </c>
      <c r="E421" s="212"/>
      <c r="F421" s="212" t="s">
        <v>283</v>
      </c>
      <c r="G421" s="388"/>
      <c r="H421" s="213" t="str">
        <f t="shared" ref="H421:H431" si="94">IF(E421=0,"",G421*E421)</f>
        <v/>
      </c>
      <c r="I421" s="216" t="str">
        <f t="shared" ref="I421:I431" si="95">IF(G421="","",G421*(1+$H$8))</f>
        <v/>
      </c>
      <c r="J421" s="213" t="str">
        <f t="shared" ref="J421:J431" si="96">IF(E421=0,"",I421*E421)</f>
        <v/>
      </c>
      <c r="K421" s="70"/>
      <c r="L421" s="214"/>
      <c r="N421" s="317"/>
      <c r="O421" s="317"/>
      <c r="P421" s="317"/>
      <c r="Q421" s="317"/>
    </row>
    <row r="422" spans="1:17" s="67" customFormat="1" ht="18" customHeight="1" outlineLevel="2" thickTop="1" thickBot="1">
      <c r="A422" s="213" t="s">
        <v>872</v>
      </c>
      <c r="B422" s="515" t="s">
        <v>216</v>
      </c>
      <c r="C422" s="447"/>
      <c r="D422" s="217" t="s">
        <v>873</v>
      </c>
      <c r="E422" s="212"/>
      <c r="F422" s="212" t="s">
        <v>384</v>
      </c>
      <c r="G422" s="388"/>
      <c r="H422" s="213" t="str">
        <f t="shared" si="94"/>
        <v/>
      </c>
      <c r="I422" s="216" t="str">
        <f t="shared" si="95"/>
        <v/>
      </c>
      <c r="J422" s="213" t="str">
        <f t="shared" si="96"/>
        <v/>
      </c>
      <c r="K422" s="70"/>
      <c r="L422" s="214"/>
      <c r="N422" s="317"/>
      <c r="O422" s="317"/>
      <c r="P422" s="317"/>
      <c r="Q422" s="317"/>
    </row>
    <row r="423" spans="1:17" s="67" customFormat="1" ht="18" customHeight="1" outlineLevel="2" thickTop="1" thickBot="1">
      <c r="A423" s="213" t="s">
        <v>874</v>
      </c>
      <c r="B423" s="515" t="s">
        <v>216</v>
      </c>
      <c r="C423" s="447"/>
      <c r="D423" s="211" t="s">
        <v>875</v>
      </c>
      <c r="E423" s="212"/>
      <c r="F423" s="212" t="s">
        <v>283</v>
      </c>
      <c r="G423" s="388"/>
      <c r="H423" s="213" t="str">
        <f t="shared" si="94"/>
        <v/>
      </c>
      <c r="I423" s="216" t="str">
        <f t="shared" si="95"/>
        <v/>
      </c>
      <c r="J423" s="213" t="str">
        <f t="shared" si="96"/>
        <v/>
      </c>
      <c r="K423" s="70"/>
      <c r="L423" s="214"/>
      <c r="N423" s="317"/>
      <c r="O423" s="317"/>
      <c r="P423" s="317"/>
      <c r="Q423" s="317"/>
    </row>
    <row r="424" spans="1:17" s="67" customFormat="1" ht="18" customHeight="1" outlineLevel="2" thickTop="1" thickBot="1">
      <c r="A424" s="213" t="s">
        <v>876</v>
      </c>
      <c r="B424" s="515" t="s">
        <v>216</v>
      </c>
      <c r="C424" s="447"/>
      <c r="D424" s="211" t="s">
        <v>877</v>
      </c>
      <c r="E424" s="212"/>
      <c r="F424" s="212" t="s">
        <v>218</v>
      </c>
      <c r="G424" s="388"/>
      <c r="H424" s="213" t="str">
        <f t="shared" si="94"/>
        <v/>
      </c>
      <c r="I424" s="216" t="str">
        <f t="shared" si="95"/>
        <v/>
      </c>
      <c r="J424" s="213" t="str">
        <f t="shared" si="96"/>
        <v/>
      </c>
      <c r="K424" s="70"/>
      <c r="L424" s="214"/>
      <c r="N424" s="317"/>
      <c r="O424" s="317"/>
      <c r="P424" s="317"/>
      <c r="Q424" s="317"/>
    </row>
    <row r="425" spans="1:17" s="67" customFormat="1" ht="18" customHeight="1" outlineLevel="2" thickTop="1" thickBot="1">
      <c r="A425" s="213" t="s">
        <v>878</v>
      </c>
      <c r="B425" s="515" t="s">
        <v>216</v>
      </c>
      <c r="C425" s="447"/>
      <c r="D425" s="211" t="s">
        <v>879</v>
      </c>
      <c r="E425" s="212"/>
      <c r="F425" s="212" t="s">
        <v>283</v>
      </c>
      <c r="G425" s="216"/>
      <c r="H425" s="213" t="str">
        <f t="shared" si="94"/>
        <v/>
      </c>
      <c r="I425" s="216" t="str">
        <f t="shared" si="95"/>
        <v/>
      </c>
      <c r="J425" s="213" t="str">
        <f t="shared" si="96"/>
        <v/>
      </c>
      <c r="K425" s="70"/>
      <c r="L425" s="214"/>
      <c r="N425" s="317"/>
      <c r="O425" s="317"/>
      <c r="P425" s="317"/>
      <c r="Q425" s="317"/>
    </row>
    <row r="426" spans="1:17" s="67" customFormat="1" ht="18" customHeight="1" outlineLevel="2" thickTop="1" thickBot="1">
      <c r="A426" s="213" t="s">
        <v>880</v>
      </c>
      <c r="B426" s="515" t="s">
        <v>216</v>
      </c>
      <c r="C426" s="447"/>
      <c r="D426" s="211" t="s">
        <v>881</v>
      </c>
      <c r="E426" s="212"/>
      <c r="F426" s="212" t="s">
        <v>218</v>
      </c>
      <c r="G426" s="216"/>
      <c r="H426" s="213" t="str">
        <f t="shared" si="94"/>
        <v/>
      </c>
      <c r="I426" s="216" t="str">
        <f t="shared" si="95"/>
        <v/>
      </c>
      <c r="J426" s="213" t="str">
        <f t="shared" si="96"/>
        <v/>
      </c>
      <c r="K426" s="70"/>
      <c r="L426" s="214"/>
      <c r="N426" s="317"/>
      <c r="O426" s="317"/>
      <c r="P426" s="317"/>
      <c r="Q426" s="317"/>
    </row>
    <row r="427" spans="1:17" s="67" customFormat="1" ht="18" customHeight="1" outlineLevel="2" thickTop="1" thickBot="1">
      <c r="A427" s="213" t="s">
        <v>882</v>
      </c>
      <c r="B427" s="515" t="s">
        <v>216</v>
      </c>
      <c r="C427" s="447"/>
      <c r="D427" s="211"/>
      <c r="E427" s="212"/>
      <c r="F427" s="212"/>
      <c r="G427" s="216"/>
      <c r="H427" s="213" t="str">
        <f t="shared" si="94"/>
        <v/>
      </c>
      <c r="I427" s="216" t="str">
        <f t="shared" si="95"/>
        <v/>
      </c>
      <c r="J427" s="213" t="str">
        <f t="shared" si="96"/>
        <v/>
      </c>
      <c r="K427" s="70"/>
      <c r="L427" s="214"/>
      <c r="N427" s="317"/>
      <c r="O427" s="317"/>
      <c r="P427" s="317"/>
      <c r="Q427" s="317"/>
    </row>
    <row r="428" spans="1:17" s="67" customFormat="1" ht="18" customHeight="1" outlineLevel="2" thickTop="1" thickBot="1">
      <c r="A428" s="213" t="s">
        <v>883</v>
      </c>
      <c r="B428" s="515" t="s">
        <v>216</v>
      </c>
      <c r="C428" s="447"/>
      <c r="D428" s="211"/>
      <c r="E428" s="212"/>
      <c r="F428" s="212"/>
      <c r="G428" s="216"/>
      <c r="H428" s="213" t="str">
        <f t="shared" si="94"/>
        <v/>
      </c>
      <c r="I428" s="216" t="str">
        <f t="shared" si="95"/>
        <v/>
      </c>
      <c r="J428" s="213" t="str">
        <f t="shared" si="96"/>
        <v/>
      </c>
      <c r="K428" s="70"/>
      <c r="L428" s="214"/>
      <c r="N428" s="317"/>
      <c r="O428" s="317"/>
      <c r="P428" s="317"/>
      <c r="Q428" s="317"/>
    </row>
    <row r="429" spans="1:17" s="67" customFormat="1" ht="18" customHeight="1" outlineLevel="2" thickTop="1" thickBot="1">
      <c r="A429" s="213" t="s">
        <v>884</v>
      </c>
      <c r="B429" s="515" t="s">
        <v>216</v>
      </c>
      <c r="C429" s="447"/>
      <c r="D429" s="211"/>
      <c r="E429" s="212"/>
      <c r="F429" s="212"/>
      <c r="G429" s="216"/>
      <c r="H429" s="213" t="str">
        <f t="shared" si="94"/>
        <v/>
      </c>
      <c r="I429" s="216" t="str">
        <f t="shared" si="95"/>
        <v/>
      </c>
      <c r="J429" s="213" t="str">
        <f t="shared" si="96"/>
        <v/>
      </c>
      <c r="K429" s="70"/>
      <c r="L429" s="214"/>
      <c r="N429" s="317"/>
      <c r="O429" s="317"/>
      <c r="P429" s="317"/>
      <c r="Q429" s="317"/>
    </row>
    <row r="430" spans="1:17" s="67" customFormat="1" ht="18" customHeight="1" outlineLevel="2" thickTop="1" thickBot="1">
      <c r="A430" s="213" t="s">
        <v>885</v>
      </c>
      <c r="B430" s="515" t="s">
        <v>216</v>
      </c>
      <c r="C430" s="447"/>
      <c r="D430" s="211"/>
      <c r="E430" s="212"/>
      <c r="F430" s="212"/>
      <c r="G430" s="216"/>
      <c r="H430" s="213" t="str">
        <f t="shared" si="94"/>
        <v/>
      </c>
      <c r="I430" s="216" t="str">
        <f t="shared" si="95"/>
        <v/>
      </c>
      <c r="J430" s="213" t="str">
        <f t="shared" si="96"/>
        <v/>
      </c>
      <c r="K430" s="70"/>
      <c r="L430" s="214"/>
      <c r="N430" s="317"/>
      <c r="O430" s="317"/>
      <c r="P430" s="317"/>
      <c r="Q430" s="317"/>
    </row>
    <row r="431" spans="1:17" s="67" customFormat="1" ht="18" customHeight="1" outlineLevel="2" thickTop="1" thickBot="1">
      <c r="A431" s="213" t="s">
        <v>886</v>
      </c>
      <c r="B431" s="515" t="s">
        <v>216</v>
      </c>
      <c r="C431" s="447"/>
      <c r="D431" s="217"/>
      <c r="E431" s="212"/>
      <c r="F431" s="212"/>
      <c r="G431" s="216"/>
      <c r="H431" s="213" t="str">
        <f t="shared" si="94"/>
        <v/>
      </c>
      <c r="I431" s="216" t="str">
        <f t="shared" si="95"/>
        <v/>
      </c>
      <c r="J431" s="213" t="str">
        <f t="shared" si="96"/>
        <v/>
      </c>
      <c r="K431" s="70"/>
      <c r="L431" s="214"/>
      <c r="N431" s="317"/>
      <c r="O431" s="317"/>
      <c r="P431" s="317"/>
      <c r="Q431" s="317"/>
    </row>
    <row r="432" spans="1:17" s="67" customFormat="1" ht="18" customHeight="1" outlineLevel="1" thickTop="1" thickBot="1">
      <c r="A432" s="226" t="s">
        <v>887</v>
      </c>
      <c r="B432" s="442"/>
      <c r="C432" s="446"/>
      <c r="D432" s="227" t="s">
        <v>888</v>
      </c>
      <c r="E432" s="228"/>
      <c r="F432" s="228"/>
      <c r="G432" s="219"/>
      <c r="H432" s="219">
        <f>SUM(H433:H442)</f>
        <v>0</v>
      </c>
      <c r="I432" s="219"/>
      <c r="J432" s="219">
        <f>SUM(J433:J442)</f>
        <v>0</v>
      </c>
      <c r="K432" s="68"/>
      <c r="L432" s="223"/>
      <c r="N432" s="317"/>
      <c r="O432" s="317"/>
      <c r="P432" s="317"/>
      <c r="Q432" s="317"/>
    </row>
    <row r="433" spans="1:17" s="67" customFormat="1" ht="18" customHeight="1" outlineLevel="2" thickTop="1" thickBot="1">
      <c r="A433" s="213" t="s">
        <v>889</v>
      </c>
      <c r="B433" s="515" t="s">
        <v>216</v>
      </c>
      <c r="C433" s="447"/>
      <c r="D433" s="211" t="s">
        <v>890</v>
      </c>
      <c r="E433" s="212"/>
      <c r="F433" s="212" t="s">
        <v>237</v>
      </c>
      <c r="G433" s="388"/>
      <c r="H433" s="213" t="str">
        <f t="shared" ref="H433:H442" si="97">IF(E433=0,"",G433*E433)</f>
        <v/>
      </c>
      <c r="I433" s="216" t="str">
        <f t="shared" ref="I433:I442" si="98">IF(G433="","",G433*(1+$H$8))</f>
        <v/>
      </c>
      <c r="J433" s="213" t="str">
        <f t="shared" ref="J433:J442" si="99">IF(E433=0,"",I433*E433)</f>
        <v/>
      </c>
      <c r="K433" s="70"/>
      <c r="L433" s="214"/>
      <c r="N433" s="317"/>
      <c r="O433" s="317"/>
      <c r="P433" s="317"/>
      <c r="Q433" s="317"/>
    </row>
    <row r="434" spans="1:17" s="67" customFormat="1" ht="18" customHeight="1" outlineLevel="2" thickTop="1" thickBot="1">
      <c r="A434" s="213" t="s">
        <v>891</v>
      </c>
      <c r="B434" s="515" t="s">
        <v>216</v>
      </c>
      <c r="C434" s="447"/>
      <c r="D434" s="211" t="s">
        <v>892</v>
      </c>
      <c r="E434" s="212"/>
      <c r="F434" s="212" t="s">
        <v>283</v>
      </c>
      <c r="G434" s="388"/>
      <c r="H434" s="213" t="str">
        <f t="shared" si="97"/>
        <v/>
      </c>
      <c r="I434" s="216" t="str">
        <f t="shared" si="98"/>
        <v/>
      </c>
      <c r="J434" s="213" t="str">
        <f t="shared" si="99"/>
        <v/>
      </c>
      <c r="K434" s="70"/>
      <c r="L434" s="214"/>
      <c r="N434" s="317"/>
      <c r="O434" s="317"/>
      <c r="P434" s="317"/>
      <c r="Q434" s="317"/>
    </row>
    <row r="435" spans="1:17" s="67" customFormat="1" ht="18" customHeight="1" outlineLevel="2" thickTop="1" thickBot="1">
      <c r="A435" s="213" t="s">
        <v>893</v>
      </c>
      <c r="B435" s="515" t="s">
        <v>216</v>
      </c>
      <c r="C435" s="447"/>
      <c r="D435" s="211" t="s">
        <v>894</v>
      </c>
      <c r="E435" s="212"/>
      <c r="F435" s="212" t="s">
        <v>218</v>
      </c>
      <c r="G435" s="388"/>
      <c r="H435" s="213" t="str">
        <f t="shared" si="97"/>
        <v/>
      </c>
      <c r="I435" s="216" t="str">
        <f t="shared" si="98"/>
        <v/>
      </c>
      <c r="J435" s="213" t="str">
        <f t="shared" si="99"/>
        <v/>
      </c>
      <c r="K435" s="70"/>
      <c r="L435" s="214"/>
      <c r="N435" s="317"/>
      <c r="O435" s="317"/>
      <c r="P435" s="317"/>
      <c r="Q435" s="317"/>
    </row>
    <row r="436" spans="1:17" s="67" customFormat="1" ht="18" customHeight="1" outlineLevel="2" thickTop="1" thickBot="1">
      <c r="A436" s="213" t="s">
        <v>895</v>
      </c>
      <c r="B436" s="515" t="s">
        <v>216</v>
      </c>
      <c r="C436" s="447"/>
      <c r="D436" s="211" t="s">
        <v>896</v>
      </c>
      <c r="E436" s="212"/>
      <c r="F436" s="212" t="s">
        <v>218</v>
      </c>
      <c r="G436" s="388"/>
      <c r="H436" s="213" t="str">
        <f t="shared" si="97"/>
        <v/>
      </c>
      <c r="I436" s="216" t="str">
        <f t="shared" si="98"/>
        <v/>
      </c>
      <c r="J436" s="213" t="str">
        <f t="shared" si="99"/>
        <v/>
      </c>
      <c r="K436" s="70"/>
      <c r="L436" s="214"/>
      <c r="N436" s="317"/>
      <c r="O436" s="317"/>
      <c r="P436" s="317"/>
      <c r="Q436" s="317"/>
    </row>
    <row r="437" spans="1:17" s="67" customFormat="1" ht="18" customHeight="1" outlineLevel="2" thickTop="1" thickBot="1">
      <c r="A437" s="213" t="s">
        <v>897</v>
      </c>
      <c r="B437" s="515" t="s">
        <v>216</v>
      </c>
      <c r="C437" s="447"/>
      <c r="D437" s="211" t="s">
        <v>898</v>
      </c>
      <c r="E437" s="212"/>
      <c r="F437" s="212" t="s">
        <v>384</v>
      </c>
      <c r="G437" s="388"/>
      <c r="H437" s="213" t="str">
        <f t="shared" si="97"/>
        <v/>
      </c>
      <c r="I437" s="216" t="str">
        <f t="shared" si="98"/>
        <v/>
      </c>
      <c r="J437" s="213" t="str">
        <f t="shared" si="99"/>
        <v/>
      </c>
      <c r="K437" s="70"/>
      <c r="L437" s="214"/>
      <c r="N437" s="317"/>
      <c r="O437" s="317"/>
      <c r="P437" s="317"/>
      <c r="Q437" s="317"/>
    </row>
    <row r="438" spans="1:17" s="67" customFormat="1" ht="18" customHeight="1" outlineLevel="2" thickTop="1" thickBot="1">
      <c r="A438" s="213" t="s">
        <v>899</v>
      </c>
      <c r="B438" s="515" t="s">
        <v>216</v>
      </c>
      <c r="C438" s="447"/>
      <c r="D438" s="211" t="s">
        <v>900</v>
      </c>
      <c r="E438" s="212"/>
      <c r="F438" s="212" t="s">
        <v>218</v>
      </c>
      <c r="G438" s="216"/>
      <c r="H438" s="213" t="str">
        <f t="shared" si="97"/>
        <v/>
      </c>
      <c r="I438" s="216" t="str">
        <f t="shared" si="98"/>
        <v/>
      </c>
      <c r="J438" s="213" t="str">
        <f t="shared" si="99"/>
        <v/>
      </c>
      <c r="K438" s="70"/>
      <c r="L438" s="214"/>
      <c r="N438" s="317"/>
      <c r="O438" s="317"/>
      <c r="P438" s="317"/>
      <c r="Q438" s="317"/>
    </row>
    <row r="439" spans="1:17" s="67" customFormat="1" ht="18" customHeight="1" outlineLevel="2" thickTop="1" thickBot="1">
      <c r="A439" s="213" t="s">
        <v>901</v>
      </c>
      <c r="B439" s="515" t="s">
        <v>216</v>
      </c>
      <c r="C439" s="447"/>
      <c r="D439" s="211" t="s">
        <v>902</v>
      </c>
      <c r="E439" s="212"/>
      <c r="F439" s="212" t="s">
        <v>218</v>
      </c>
      <c r="G439" s="216"/>
      <c r="H439" s="213" t="str">
        <f t="shared" si="97"/>
        <v/>
      </c>
      <c r="I439" s="216" t="str">
        <f t="shared" si="98"/>
        <v/>
      </c>
      <c r="J439" s="213" t="str">
        <f t="shared" si="99"/>
        <v/>
      </c>
      <c r="K439" s="70"/>
      <c r="L439" s="214"/>
      <c r="N439" s="317"/>
      <c r="O439" s="317"/>
      <c r="P439" s="317"/>
      <c r="Q439" s="317"/>
    </row>
    <row r="440" spans="1:17" s="67" customFormat="1" ht="18" customHeight="1" outlineLevel="2" thickTop="1" thickBot="1">
      <c r="A440" s="213" t="s">
        <v>903</v>
      </c>
      <c r="B440" s="515" t="s">
        <v>216</v>
      </c>
      <c r="C440" s="447"/>
      <c r="D440" s="211"/>
      <c r="E440" s="212"/>
      <c r="F440" s="212"/>
      <c r="G440" s="216"/>
      <c r="H440" s="213" t="str">
        <f t="shared" si="97"/>
        <v/>
      </c>
      <c r="I440" s="216" t="str">
        <f t="shared" si="98"/>
        <v/>
      </c>
      <c r="J440" s="213" t="str">
        <f t="shared" si="99"/>
        <v/>
      </c>
      <c r="K440" s="70"/>
      <c r="L440" s="214"/>
      <c r="N440" s="317"/>
      <c r="O440" s="317"/>
      <c r="P440" s="317"/>
      <c r="Q440" s="317"/>
    </row>
    <row r="441" spans="1:17" s="67" customFormat="1" ht="18" customHeight="1" outlineLevel="2" thickTop="1" thickBot="1">
      <c r="A441" s="213" t="s">
        <v>904</v>
      </c>
      <c r="B441" s="515" t="s">
        <v>216</v>
      </c>
      <c r="C441" s="447"/>
      <c r="D441" s="211"/>
      <c r="E441" s="212"/>
      <c r="F441" s="212"/>
      <c r="G441" s="216"/>
      <c r="H441" s="213" t="str">
        <f t="shared" si="97"/>
        <v/>
      </c>
      <c r="I441" s="216" t="str">
        <f t="shared" si="98"/>
        <v/>
      </c>
      <c r="J441" s="213" t="str">
        <f t="shared" si="99"/>
        <v/>
      </c>
      <c r="K441" s="70"/>
      <c r="L441" s="214"/>
      <c r="N441" s="317"/>
      <c r="O441" s="317"/>
      <c r="P441" s="317"/>
      <c r="Q441" s="317"/>
    </row>
    <row r="442" spans="1:17" s="67" customFormat="1" ht="18" customHeight="1" outlineLevel="2" thickTop="1" thickBot="1">
      <c r="A442" s="213" t="s">
        <v>905</v>
      </c>
      <c r="B442" s="515" t="s">
        <v>216</v>
      </c>
      <c r="C442" s="447"/>
      <c r="D442" s="211"/>
      <c r="E442" s="212"/>
      <c r="F442" s="212"/>
      <c r="G442" s="216"/>
      <c r="H442" s="213" t="str">
        <f t="shared" si="97"/>
        <v/>
      </c>
      <c r="I442" s="216" t="str">
        <f t="shared" si="98"/>
        <v/>
      </c>
      <c r="J442" s="213" t="str">
        <f t="shared" si="99"/>
        <v/>
      </c>
      <c r="K442" s="70"/>
      <c r="L442" s="214"/>
      <c r="N442" s="317"/>
      <c r="O442" s="317"/>
      <c r="P442" s="317"/>
      <c r="Q442" s="317"/>
    </row>
    <row r="443" spans="1:17" s="67" customFormat="1" ht="18" customHeight="1" outlineLevel="1" thickTop="1" thickBot="1">
      <c r="A443" s="226" t="s">
        <v>906</v>
      </c>
      <c r="B443" s="442"/>
      <c r="C443" s="446"/>
      <c r="D443" s="227" t="s">
        <v>907</v>
      </c>
      <c r="E443" s="228"/>
      <c r="F443" s="228"/>
      <c r="G443" s="219"/>
      <c r="H443" s="219">
        <f>SUM(H444:H447)</f>
        <v>0</v>
      </c>
      <c r="I443" s="219"/>
      <c r="J443" s="219">
        <f>SUM(J444:J447)</f>
        <v>0</v>
      </c>
      <c r="K443" s="68"/>
      <c r="L443" s="223"/>
      <c r="N443" s="317"/>
      <c r="O443" s="317"/>
      <c r="P443" s="317"/>
      <c r="Q443" s="317"/>
    </row>
    <row r="444" spans="1:17" s="67" customFormat="1" ht="18" customHeight="1" outlineLevel="2" thickTop="1" thickBot="1">
      <c r="A444" s="213" t="s">
        <v>908</v>
      </c>
      <c r="B444" s="515" t="s">
        <v>216</v>
      </c>
      <c r="C444" s="447"/>
      <c r="D444" s="211" t="s">
        <v>909</v>
      </c>
      <c r="E444" s="212"/>
      <c r="F444" s="212" t="s">
        <v>814</v>
      </c>
      <c r="G444" s="388"/>
      <c r="H444" s="213" t="str">
        <f t="shared" ref="H444:H447" si="100">IF(E444=0,"",G444*E444)</f>
        <v/>
      </c>
      <c r="I444" s="216" t="str">
        <f t="shared" ref="I444:I447" si="101">IF(G444="","",G444*(1+$H$8))</f>
        <v/>
      </c>
      <c r="J444" s="213" t="str">
        <f t="shared" ref="J444:J447" si="102">IF(E444=0,"",I444*E444)</f>
        <v/>
      </c>
      <c r="K444" s="70"/>
      <c r="L444" s="214"/>
      <c r="N444" s="317"/>
      <c r="O444" s="317"/>
      <c r="P444" s="317"/>
      <c r="Q444" s="317"/>
    </row>
    <row r="445" spans="1:17" s="67" customFormat="1" ht="18" customHeight="1" outlineLevel="2" thickTop="1" thickBot="1">
      <c r="A445" s="213" t="s">
        <v>910</v>
      </c>
      <c r="B445" s="515" t="s">
        <v>216</v>
      </c>
      <c r="C445" s="447"/>
      <c r="D445" s="211"/>
      <c r="E445" s="212"/>
      <c r="F445" s="212"/>
      <c r="G445" s="216"/>
      <c r="H445" s="213" t="str">
        <f t="shared" si="100"/>
        <v/>
      </c>
      <c r="I445" s="216" t="str">
        <f t="shared" si="101"/>
        <v/>
      </c>
      <c r="J445" s="213" t="str">
        <f t="shared" si="102"/>
        <v/>
      </c>
      <c r="K445" s="70"/>
      <c r="L445" s="214"/>
      <c r="N445" s="317"/>
      <c r="O445" s="317"/>
      <c r="P445" s="317"/>
      <c r="Q445" s="317"/>
    </row>
    <row r="446" spans="1:17" s="67" customFormat="1" ht="18" customHeight="1" outlineLevel="2" thickTop="1" thickBot="1">
      <c r="A446" s="213" t="s">
        <v>911</v>
      </c>
      <c r="B446" s="515" t="s">
        <v>216</v>
      </c>
      <c r="C446" s="447"/>
      <c r="D446" s="211"/>
      <c r="E446" s="212"/>
      <c r="F446" s="212"/>
      <c r="G446" s="216"/>
      <c r="H446" s="213" t="str">
        <f t="shared" si="100"/>
        <v/>
      </c>
      <c r="I446" s="216" t="str">
        <f t="shared" si="101"/>
        <v/>
      </c>
      <c r="J446" s="213" t="str">
        <f t="shared" si="102"/>
        <v/>
      </c>
      <c r="K446" s="70"/>
      <c r="L446" s="214"/>
      <c r="N446" s="317"/>
      <c r="O446" s="317"/>
      <c r="P446" s="317"/>
      <c r="Q446" s="317"/>
    </row>
    <row r="447" spans="1:17" s="67" customFormat="1" ht="18" customHeight="1" outlineLevel="2" thickTop="1" thickBot="1">
      <c r="A447" s="213" t="s">
        <v>912</v>
      </c>
      <c r="B447" s="515" t="s">
        <v>216</v>
      </c>
      <c r="C447" s="447"/>
      <c r="D447" s="211"/>
      <c r="E447" s="212"/>
      <c r="F447" s="212"/>
      <c r="G447" s="216"/>
      <c r="H447" s="213" t="str">
        <f t="shared" si="100"/>
        <v/>
      </c>
      <c r="I447" s="216" t="str">
        <f t="shared" si="101"/>
        <v/>
      </c>
      <c r="J447" s="213" t="str">
        <f t="shared" si="102"/>
        <v/>
      </c>
      <c r="K447" s="70"/>
      <c r="L447" s="214"/>
      <c r="N447" s="317"/>
      <c r="O447" s="317"/>
      <c r="P447" s="317"/>
      <c r="Q447" s="317"/>
    </row>
    <row r="448" spans="1:17" s="67" customFormat="1" ht="18" customHeight="1" outlineLevel="1" thickTop="1" thickBot="1">
      <c r="A448" s="226" t="s">
        <v>913</v>
      </c>
      <c r="B448" s="442"/>
      <c r="C448" s="446"/>
      <c r="D448" s="227" t="s">
        <v>914</v>
      </c>
      <c r="E448" s="228"/>
      <c r="F448" s="228"/>
      <c r="G448" s="219"/>
      <c r="H448" s="219">
        <f>SUM(H449:H452)</f>
        <v>0</v>
      </c>
      <c r="I448" s="219"/>
      <c r="J448" s="219">
        <f>SUM(J449:J452)</f>
        <v>0</v>
      </c>
      <c r="K448" s="68"/>
      <c r="L448" s="223"/>
      <c r="N448" s="317"/>
      <c r="O448" s="317"/>
      <c r="P448" s="317"/>
      <c r="Q448" s="317"/>
    </row>
    <row r="449" spans="1:17" s="67" customFormat="1" ht="18" customHeight="1" outlineLevel="2" thickTop="1" thickBot="1">
      <c r="A449" s="213" t="s">
        <v>915</v>
      </c>
      <c r="B449" s="515" t="s">
        <v>216</v>
      </c>
      <c r="C449" s="447"/>
      <c r="D449" s="211" t="s">
        <v>916</v>
      </c>
      <c r="E449" s="212"/>
      <c r="F449" s="212" t="s">
        <v>821</v>
      </c>
      <c r="G449" s="388"/>
      <c r="H449" s="213" t="str">
        <f t="shared" ref="H449:H452" si="103">IF(E449=0,"",G449*E449)</f>
        <v/>
      </c>
      <c r="I449" s="216" t="str">
        <f t="shared" ref="I449:I452" si="104">IF(G449="","",G449*(1+$H$8))</f>
        <v/>
      </c>
      <c r="J449" s="213" t="str">
        <f t="shared" ref="J449:J452" si="105">IF(E449=0,"",I449*E449)</f>
        <v/>
      </c>
      <c r="K449" s="70"/>
      <c r="L449" s="214"/>
      <c r="N449" s="317"/>
      <c r="O449" s="317"/>
      <c r="P449" s="317"/>
      <c r="Q449" s="317"/>
    </row>
    <row r="450" spans="1:17" s="67" customFormat="1" ht="18" customHeight="1" outlineLevel="2" thickTop="1" thickBot="1">
      <c r="A450" s="213" t="s">
        <v>917</v>
      </c>
      <c r="B450" s="515" t="s">
        <v>216</v>
      </c>
      <c r="C450" s="447"/>
      <c r="D450" s="211"/>
      <c r="E450" s="212"/>
      <c r="F450" s="212"/>
      <c r="G450" s="216"/>
      <c r="H450" s="213" t="str">
        <f t="shared" si="103"/>
        <v/>
      </c>
      <c r="I450" s="216" t="str">
        <f t="shared" si="104"/>
        <v/>
      </c>
      <c r="J450" s="213" t="str">
        <f t="shared" si="105"/>
        <v/>
      </c>
      <c r="K450" s="70"/>
      <c r="L450" s="214"/>
      <c r="N450" s="317"/>
      <c r="O450" s="317"/>
      <c r="P450" s="317"/>
      <c r="Q450" s="317"/>
    </row>
    <row r="451" spans="1:17" s="67" customFormat="1" ht="18" customHeight="1" outlineLevel="2" thickTop="1" thickBot="1">
      <c r="A451" s="213" t="s">
        <v>918</v>
      </c>
      <c r="B451" s="515" t="s">
        <v>216</v>
      </c>
      <c r="C451" s="447"/>
      <c r="D451" s="211"/>
      <c r="E451" s="212"/>
      <c r="F451" s="212"/>
      <c r="G451" s="216"/>
      <c r="H451" s="213" t="str">
        <f t="shared" si="103"/>
        <v/>
      </c>
      <c r="I451" s="216" t="str">
        <f t="shared" si="104"/>
        <v/>
      </c>
      <c r="J451" s="213" t="str">
        <f t="shared" si="105"/>
        <v/>
      </c>
      <c r="K451" s="70"/>
      <c r="L451" s="214"/>
      <c r="N451" s="317"/>
      <c r="O451" s="317"/>
      <c r="P451" s="317"/>
      <c r="Q451" s="317"/>
    </row>
    <row r="452" spans="1:17" s="67" customFormat="1" ht="18" customHeight="1" outlineLevel="2" thickTop="1" thickBot="1">
      <c r="A452" s="213" t="s">
        <v>919</v>
      </c>
      <c r="B452" s="515" t="s">
        <v>216</v>
      </c>
      <c r="C452" s="447"/>
      <c r="D452" s="211"/>
      <c r="E452" s="212"/>
      <c r="F452" s="212"/>
      <c r="G452" s="216"/>
      <c r="H452" s="213" t="str">
        <f t="shared" si="103"/>
        <v/>
      </c>
      <c r="I452" s="216" t="str">
        <f t="shared" si="104"/>
        <v/>
      </c>
      <c r="J452" s="213" t="str">
        <f t="shared" si="105"/>
        <v/>
      </c>
      <c r="K452" s="70"/>
      <c r="L452" s="214"/>
      <c r="N452" s="317"/>
      <c r="O452" s="317"/>
      <c r="P452" s="317"/>
      <c r="Q452" s="317"/>
    </row>
    <row r="453" spans="1:17" s="67" customFormat="1" ht="18" customHeight="1" outlineLevel="1" thickTop="1" thickBot="1">
      <c r="A453" s="226" t="s">
        <v>920</v>
      </c>
      <c r="B453" s="442"/>
      <c r="C453" s="446"/>
      <c r="D453" s="227" t="s">
        <v>921</v>
      </c>
      <c r="E453" s="228"/>
      <c r="F453" s="228"/>
      <c r="G453" s="219"/>
      <c r="H453" s="219">
        <f>SUM(H454:H458)</f>
        <v>0</v>
      </c>
      <c r="I453" s="219"/>
      <c r="J453" s="219">
        <f>SUM(J454:J458)</f>
        <v>0</v>
      </c>
      <c r="K453" s="68"/>
      <c r="L453" s="223"/>
      <c r="N453" s="317"/>
      <c r="O453" s="317"/>
      <c r="P453" s="317"/>
      <c r="Q453" s="317"/>
    </row>
    <row r="454" spans="1:17" s="67" customFormat="1" ht="18" customHeight="1" outlineLevel="2" thickTop="1" thickBot="1">
      <c r="A454" s="213" t="s">
        <v>922</v>
      </c>
      <c r="B454" s="515" t="s">
        <v>216</v>
      </c>
      <c r="C454" s="447"/>
      <c r="D454" s="211" t="s">
        <v>923</v>
      </c>
      <c r="E454" s="212"/>
      <c r="F454" s="212" t="s">
        <v>924</v>
      </c>
      <c r="G454" s="388"/>
      <c r="H454" s="213" t="str">
        <f t="shared" ref="H454:H458" si="106">IF(E454=0,"",G454*E454)</f>
        <v/>
      </c>
      <c r="I454" s="216" t="str">
        <f t="shared" ref="I454:I458" si="107">IF(G454="","",G454*(1+$H$8))</f>
        <v/>
      </c>
      <c r="J454" s="213" t="str">
        <f t="shared" ref="J454:J458" si="108">IF(E454=0,"",I454*E454)</f>
        <v/>
      </c>
      <c r="K454" s="70"/>
      <c r="L454" s="214"/>
      <c r="N454" s="317"/>
      <c r="O454" s="317"/>
      <c r="P454" s="317"/>
      <c r="Q454" s="317"/>
    </row>
    <row r="455" spans="1:17" s="67" customFormat="1" ht="18" customHeight="1" outlineLevel="2" thickTop="1" thickBot="1">
      <c r="A455" s="213" t="s">
        <v>925</v>
      </c>
      <c r="B455" s="515" t="s">
        <v>216</v>
      </c>
      <c r="C455" s="447"/>
      <c r="D455" s="211"/>
      <c r="E455" s="212"/>
      <c r="F455" s="212"/>
      <c r="G455" s="216"/>
      <c r="H455" s="213" t="str">
        <f t="shared" si="106"/>
        <v/>
      </c>
      <c r="I455" s="216" t="str">
        <f t="shared" si="107"/>
        <v/>
      </c>
      <c r="J455" s="213" t="str">
        <f t="shared" si="108"/>
        <v/>
      </c>
      <c r="K455" s="70"/>
      <c r="L455" s="214"/>
      <c r="N455" s="317"/>
      <c r="O455" s="317"/>
      <c r="P455" s="317"/>
      <c r="Q455" s="317"/>
    </row>
    <row r="456" spans="1:17" s="67" customFormat="1" ht="18" customHeight="1" outlineLevel="2" thickTop="1" thickBot="1">
      <c r="A456" s="213" t="s">
        <v>926</v>
      </c>
      <c r="B456" s="515" t="s">
        <v>216</v>
      </c>
      <c r="C456" s="447"/>
      <c r="D456" s="211"/>
      <c r="E456" s="212"/>
      <c r="F456" s="212"/>
      <c r="G456" s="216"/>
      <c r="H456" s="213" t="str">
        <f t="shared" si="106"/>
        <v/>
      </c>
      <c r="I456" s="216" t="str">
        <f t="shared" si="107"/>
        <v/>
      </c>
      <c r="J456" s="213" t="str">
        <f t="shared" si="108"/>
        <v/>
      </c>
      <c r="K456" s="70"/>
      <c r="L456" s="214"/>
      <c r="N456" s="317"/>
      <c r="O456" s="317"/>
      <c r="P456" s="317"/>
      <c r="Q456" s="317"/>
    </row>
    <row r="457" spans="1:17" s="67" customFormat="1" ht="18" customHeight="1" outlineLevel="2" thickTop="1" thickBot="1">
      <c r="A457" s="213" t="s">
        <v>927</v>
      </c>
      <c r="B457" s="515" t="s">
        <v>216</v>
      </c>
      <c r="C457" s="447"/>
      <c r="D457" s="211"/>
      <c r="E457" s="212"/>
      <c r="F457" s="212"/>
      <c r="G457" s="216"/>
      <c r="H457" s="213" t="str">
        <f t="shared" si="106"/>
        <v/>
      </c>
      <c r="I457" s="216" t="str">
        <f t="shared" si="107"/>
        <v/>
      </c>
      <c r="J457" s="213" t="str">
        <f t="shared" si="108"/>
        <v/>
      </c>
      <c r="K457" s="70"/>
      <c r="L457" s="214"/>
      <c r="N457" s="317"/>
      <c r="O457" s="317"/>
      <c r="P457" s="317"/>
      <c r="Q457" s="317"/>
    </row>
    <row r="458" spans="1:17" s="67" customFormat="1" ht="18" customHeight="1" outlineLevel="2" thickTop="1" thickBot="1">
      <c r="A458" s="213" t="s">
        <v>928</v>
      </c>
      <c r="B458" s="515" t="s">
        <v>216</v>
      </c>
      <c r="C458" s="447"/>
      <c r="D458" s="211"/>
      <c r="E458" s="212"/>
      <c r="F458" s="212"/>
      <c r="G458" s="216"/>
      <c r="H458" s="213" t="str">
        <f t="shared" si="106"/>
        <v/>
      </c>
      <c r="I458" s="216" t="str">
        <f t="shared" si="107"/>
        <v/>
      </c>
      <c r="J458" s="213" t="str">
        <f t="shared" si="108"/>
        <v/>
      </c>
      <c r="K458" s="70"/>
      <c r="L458" s="214"/>
      <c r="N458" s="317"/>
      <c r="O458" s="317"/>
      <c r="P458" s="317"/>
      <c r="Q458" s="317"/>
    </row>
    <row r="459" spans="1:17" s="67" customFormat="1" ht="18" customHeight="1" outlineLevel="1" thickTop="1" thickBot="1">
      <c r="A459" s="226" t="s">
        <v>929</v>
      </c>
      <c r="B459" s="442"/>
      <c r="C459" s="446"/>
      <c r="D459" s="227" t="s">
        <v>930</v>
      </c>
      <c r="E459" s="228"/>
      <c r="F459" s="228"/>
      <c r="G459" s="219"/>
      <c r="H459" s="219">
        <f>SUM(H460:H469)</f>
        <v>0</v>
      </c>
      <c r="I459" s="219"/>
      <c r="J459" s="219">
        <f>SUM(J460:J469)</f>
        <v>0</v>
      </c>
      <c r="K459" s="68"/>
      <c r="L459" s="223"/>
      <c r="N459" s="317"/>
      <c r="O459" s="317"/>
      <c r="P459" s="317"/>
      <c r="Q459" s="317"/>
    </row>
    <row r="460" spans="1:17" s="67" customFormat="1" ht="18" customHeight="1" outlineLevel="2" thickTop="1" thickBot="1">
      <c r="A460" s="213" t="s">
        <v>931</v>
      </c>
      <c r="B460" s="515" t="s">
        <v>216</v>
      </c>
      <c r="C460" s="447"/>
      <c r="D460" s="211" t="s">
        <v>932</v>
      </c>
      <c r="E460" s="212"/>
      <c r="F460" s="212" t="s">
        <v>283</v>
      </c>
      <c r="G460" s="388"/>
      <c r="H460" s="213" t="str">
        <f t="shared" ref="H460:H469" si="109">IF(E460=0,"",G460*E460)</f>
        <v/>
      </c>
      <c r="I460" s="216" t="str">
        <f t="shared" ref="I460:I469" si="110">IF(G460="","",G460*(1+$H$8))</f>
        <v/>
      </c>
      <c r="J460" s="213" t="str">
        <f t="shared" ref="J460:J469" si="111">IF(E460=0,"",I460*E460)</f>
        <v/>
      </c>
      <c r="K460" s="70"/>
      <c r="L460" s="214"/>
      <c r="N460" s="317"/>
      <c r="O460" s="317"/>
      <c r="P460" s="317"/>
      <c r="Q460" s="317"/>
    </row>
    <row r="461" spans="1:17" s="67" customFormat="1" ht="18" customHeight="1" outlineLevel="2" thickTop="1" thickBot="1">
      <c r="A461" s="213" t="s">
        <v>933</v>
      </c>
      <c r="B461" s="515" t="s">
        <v>216</v>
      </c>
      <c r="C461" s="447"/>
      <c r="D461" s="211" t="s">
        <v>934</v>
      </c>
      <c r="E461" s="212"/>
      <c r="F461" s="212" t="s">
        <v>283</v>
      </c>
      <c r="G461" s="388"/>
      <c r="H461" s="213" t="str">
        <f t="shared" si="109"/>
        <v/>
      </c>
      <c r="I461" s="216" t="str">
        <f t="shared" si="110"/>
        <v/>
      </c>
      <c r="J461" s="213" t="str">
        <f t="shared" si="111"/>
        <v/>
      </c>
      <c r="K461" s="70"/>
      <c r="L461" s="214"/>
      <c r="N461" s="317"/>
      <c r="O461" s="317"/>
      <c r="P461" s="317"/>
      <c r="Q461" s="317"/>
    </row>
    <row r="462" spans="1:17" s="67" customFormat="1" ht="18" customHeight="1" outlineLevel="2" thickTop="1" thickBot="1">
      <c r="A462" s="213" t="s">
        <v>935</v>
      </c>
      <c r="B462" s="515" t="s">
        <v>216</v>
      </c>
      <c r="C462" s="447"/>
      <c r="D462" s="211" t="s">
        <v>936</v>
      </c>
      <c r="E462" s="212"/>
      <c r="F462" s="212" t="s">
        <v>283</v>
      </c>
      <c r="G462" s="388"/>
      <c r="H462" s="213" t="str">
        <f t="shared" si="109"/>
        <v/>
      </c>
      <c r="I462" s="216" t="str">
        <f t="shared" si="110"/>
        <v/>
      </c>
      <c r="J462" s="213" t="str">
        <f t="shared" si="111"/>
        <v/>
      </c>
      <c r="K462" s="70"/>
      <c r="L462" s="214"/>
      <c r="N462" s="317"/>
      <c r="O462" s="317"/>
      <c r="P462" s="317"/>
      <c r="Q462" s="317"/>
    </row>
    <row r="463" spans="1:17" s="67" customFormat="1" ht="18" customHeight="1" outlineLevel="2" thickTop="1" thickBot="1">
      <c r="A463" s="213" t="s">
        <v>937</v>
      </c>
      <c r="B463" s="515" t="s">
        <v>216</v>
      </c>
      <c r="C463" s="447"/>
      <c r="D463" s="211" t="s">
        <v>938</v>
      </c>
      <c r="E463" s="212"/>
      <c r="F463" s="212" t="s">
        <v>283</v>
      </c>
      <c r="G463" s="388"/>
      <c r="H463" s="213" t="str">
        <f t="shared" si="109"/>
        <v/>
      </c>
      <c r="I463" s="216" t="str">
        <f t="shared" si="110"/>
        <v/>
      </c>
      <c r="J463" s="213" t="str">
        <f t="shared" si="111"/>
        <v/>
      </c>
      <c r="K463" s="70"/>
      <c r="L463" s="214"/>
      <c r="N463" s="317"/>
      <c r="O463" s="317"/>
      <c r="P463" s="317"/>
      <c r="Q463" s="317"/>
    </row>
    <row r="464" spans="1:17" s="67" customFormat="1" ht="18" customHeight="1" outlineLevel="2" thickTop="1" thickBot="1">
      <c r="A464" s="213" t="s">
        <v>939</v>
      </c>
      <c r="B464" s="515" t="s">
        <v>216</v>
      </c>
      <c r="C464" s="447"/>
      <c r="D464" s="211" t="s">
        <v>940</v>
      </c>
      <c r="E464" s="212"/>
      <c r="F464" s="212" t="s">
        <v>283</v>
      </c>
      <c r="G464" s="388"/>
      <c r="H464" s="213" t="str">
        <f t="shared" si="109"/>
        <v/>
      </c>
      <c r="I464" s="216" t="str">
        <f t="shared" si="110"/>
        <v/>
      </c>
      <c r="J464" s="213" t="str">
        <f t="shared" si="111"/>
        <v/>
      </c>
      <c r="K464" s="70"/>
      <c r="L464" s="214"/>
      <c r="N464" s="317"/>
      <c r="O464" s="317"/>
      <c r="P464" s="317"/>
      <c r="Q464" s="317"/>
    </row>
    <row r="465" spans="1:17" s="67" customFormat="1" ht="18" customHeight="1" outlineLevel="2" thickTop="1" thickBot="1">
      <c r="A465" s="213" t="s">
        <v>941</v>
      </c>
      <c r="B465" s="515" t="s">
        <v>216</v>
      </c>
      <c r="C465" s="447"/>
      <c r="D465" s="211"/>
      <c r="E465" s="212"/>
      <c r="F465" s="212"/>
      <c r="G465" s="388"/>
      <c r="H465" s="213" t="str">
        <f t="shared" si="109"/>
        <v/>
      </c>
      <c r="I465" s="216" t="str">
        <f t="shared" si="110"/>
        <v/>
      </c>
      <c r="J465" s="213" t="str">
        <f t="shared" si="111"/>
        <v/>
      </c>
      <c r="K465" s="70"/>
      <c r="L465" s="214"/>
      <c r="N465" s="317"/>
      <c r="O465" s="317"/>
      <c r="P465" s="317"/>
      <c r="Q465" s="317"/>
    </row>
    <row r="466" spans="1:17" s="67" customFormat="1" ht="18" customHeight="1" outlineLevel="2" thickTop="1" thickBot="1">
      <c r="A466" s="213" t="s">
        <v>942</v>
      </c>
      <c r="B466" s="515" t="s">
        <v>216</v>
      </c>
      <c r="C466" s="447"/>
      <c r="D466" s="211"/>
      <c r="E466" s="212"/>
      <c r="F466" s="212"/>
      <c r="G466" s="216"/>
      <c r="H466" s="213" t="str">
        <f t="shared" si="109"/>
        <v/>
      </c>
      <c r="I466" s="216" t="str">
        <f t="shared" si="110"/>
        <v/>
      </c>
      <c r="J466" s="213" t="str">
        <f t="shared" si="111"/>
        <v/>
      </c>
      <c r="K466" s="70"/>
      <c r="L466" s="214"/>
      <c r="N466" s="317"/>
      <c r="O466" s="317"/>
      <c r="P466" s="317"/>
      <c r="Q466" s="317"/>
    </row>
    <row r="467" spans="1:17" s="67" customFormat="1" ht="18" customHeight="1" outlineLevel="2" thickTop="1" thickBot="1">
      <c r="A467" s="213" t="s">
        <v>943</v>
      </c>
      <c r="B467" s="515" t="s">
        <v>216</v>
      </c>
      <c r="C467" s="447"/>
      <c r="D467" s="211"/>
      <c r="E467" s="212"/>
      <c r="F467" s="212"/>
      <c r="G467" s="388"/>
      <c r="H467" s="213" t="str">
        <f t="shared" si="109"/>
        <v/>
      </c>
      <c r="I467" s="216" t="str">
        <f t="shared" si="110"/>
        <v/>
      </c>
      <c r="J467" s="213" t="str">
        <f t="shared" si="111"/>
        <v/>
      </c>
      <c r="K467" s="70"/>
      <c r="L467" s="214"/>
      <c r="N467" s="317"/>
      <c r="O467" s="317"/>
      <c r="P467" s="317"/>
      <c r="Q467" s="317"/>
    </row>
    <row r="468" spans="1:17" s="67" customFormat="1" ht="18" customHeight="1" outlineLevel="2" thickTop="1" thickBot="1">
      <c r="A468" s="213" t="s">
        <v>944</v>
      </c>
      <c r="B468" s="515" t="s">
        <v>216</v>
      </c>
      <c r="C468" s="447"/>
      <c r="D468" s="211"/>
      <c r="E468" s="212"/>
      <c r="F468" s="212"/>
      <c r="G468" s="216"/>
      <c r="H468" s="213" t="str">
        <f t="shared" si="109"/>
        <v/>
      </c>
      <c r="I468" s="216" t="str">
        <f t="shared" si="110"/>
        <v/>
      </c>
      <c r="J468" s="213" t="str">
        <f t="shared" si="111"/>
        <v/>
      </c>
      <c r="K468" s="70"/>
      <c r="L468" s="214"/>
      <c r="N468" s="317"/>
      <c r="O468" s="317"/>
      <c r="P468" s="317"/>
      <c r="Q468" s="317"/>
    </row>
    <row r="469" spans="1:17" s="67" customFormat="1" ht="18" customHeight="1" outlineLevel="2" thickTop="1" thickBot="1">
      <c r="A469" s="213" t="s">
        <v>945</v>
      </c>
      <c r="B469" s="515" t="s">
        <v>216</v>
      </c>
      <c r="C469" s="447"/>
      <c r="D469" s="211"/>
      <c r="E469" s="212"/>
      <c r="F469" s="212"/>
      <c r="G469" s="216"/>
      <c r="H469" s="213" t="str">
        <f t="shared" si="109"/>
        <v/>
      </c>
      <c r="I469" s="216" t="str">
        <f t="shared" si="110"/>
        <v/>
      </c>
      <c r="J469" s="213" t="str">
        <f t="shared" si="111"/>
        <v/>
      </c>
      <c r="K469" s="68"/>
      <c r="L469" s="214"/>
      <c r="N469" s="317"/>
      <c r="O469" s="317"/>
      <c r="P469" s="317"/>
      <c r="Q469" s="317"/>
    </row>
    <row r="470" spans="1:17" s="67" customFormat="1" ht="18" customHeight="1" outlineLevel="1" thickTop="1" thickBot="1">
      <c r="A470" s="226" t="s">
        <v>946</v>
      </c>
      <c r="B470" s="442"/>
      <c r="C470" s="446"/>
      <c r="D470" s="227" t="s">
        <v>947</v>
      </c>
      <c r="E470" s="228"/>
      <c r="F470" s="228"/>
      <c r="G470" s="219"/>
      <c r="H470" s="219">
        <f>SUM(H471:H479)</f>
        <v>0</v>
      </c>
      <c r="I470" s="219"/>
      <c r="J470" s="219">
        <f>SUM(J471:J479)</f>
        <v>0</v>
      </c>
      <c r="K470" s="68"/>
      <c r="L470" s="223"/>
      <c r="N470" s="317"/>
      <c r="O470" s="317"/>
      <c r="P470" s="317"/>
      <c r="Q470" s="317"/>
    </row>
    <row r="471" spans="1:17" s="67" customFormat="1" ht="18" customHeight="1" outlineLevel="2" thickTop="1" thickBot="1">
      <c r="A471" s="213" t="s">
        <v>948</v>
      </c>
      <c r="B471" s="515" t="s">
        <v>216</v>
      </c>
      <c r="C471" s="447"/>
      <c r="D471" s="211" t="s">
        <v>949</v>
      </c>
      <c r="E471" s="212"/>
      <c r="F471" s="212" t="s">
        <v>283</v>
      </c>
      <c r="G471" s="388"/>
      <c r="H471" s="213" t="str">
        <f t="shared" ref="H471:H479" si="112">IF(E471=0,"",G471*E471)</f>
        <v/>
      </c>
      <c r="I471" s="216" t="str">
        <f t="shared" ref="I471:I479" si="113">IF(G471="","",G471*(1+$H$8))</f>
        <v/>
      </c>
      <c r="J471" s="213" t="str">
        <f t="shared" ref="J471:J479" si="114">IF(E471=0,"",I471*E471)</f>
        <v/>
      </c>
      <c r="K471" s="68"/>
      <c r="L471" s="214"/>
      <c r="N471" s="317"/>
      <c r="O471" s="317"/>
      <c r="P471" s="317"/>
      <c r="Q471" s="317"/>
    </row>
    <row r="472" spans="1:17" s="67" customFormat="1" ht="18" customHeight="1" outlineLevel="2" thickTop="1" thickBot="1">
      <c r="A472" s="213" t="s">
        <v>950</v>
      </c>
      <c r="B472" s="515" t="s">
        <v>216</v>
      </c>
      <c r="C472" s="447"/>
      <c r="D472" s="211" t="s">
        <v>951</v>
      </c>
      <c r="E472" s="212"/>
      <c r="F472" s="212" t="s">
        <v>283</v>
      </c>
      <c r="G472" s="388"/>
      <c r="H472" s="213" t="str">
        <f t="shared" si="112"/>
        <v/>
      </c>
      <c r="I472" s="216" t="str">
        <f t="shared" si="113"/>
        <v/>
      </c>
      <c r="J472" s="213" t="str">
        <f t="shared" si="114"/>
        <v/>
      </c>
      <c r="K472" s="68"/>
      <c r="L472" s="214"/>
      <c r="N472" s="317"/>
      <c r="O472" s="317"/>
      <c r="P472" s="317"/>
      <c r="Q472" s="317"/>
    </row>
    <row r="473" spans="1:17" s="67" customFormat="1" ht="18" customHeight="1" outlineLevel="2" thickTop="1" thickBot="1">
      <c r="A473" s="213" t="s">
        <v>952</v>
      </c>
      <c r="B473" s="515" t="s">
        <v>216</v>
      </c>
      <c r="C473" s="447"/>
      <c r="D473" s="211" t="s">
        <v>953</v>
      </c>
      <c r="E473" s="212"/>
      <c r="F473" s="212" t="s">
        <v>218</v>
      </c>
      <c r="G473" s="216"/>
      <c r="H473" s="213" t="str">
        <f t="shared" si="112"/>
        <v/>
      </c>
      <c r="I473" s="216" t="str">
        <f t="shared" si="113"/>
        <v/>
      </c>
      <c r="J473" s="213" t="str">
        <f t="shared" si="114"/>
        <v/>
      </c>
      <c r="K473" s="68"/>
      <c r="L473" s="214"/>
      <c r="N473" s="317"/>
      <c r="O473" s="317"/>
      <c r="P473" s="317"/>
      <c r="Q473" s="317"/>
    </row>
    <row r="474" spans="1:17" s="67" customFormat="1" ht="18" customHeight="1" outlineLevel="2" thickTop="1" thickBot="1">
      <c r="A474" s="213" t="s">
        <v>954</v>
      </c>
      <c r="B474" s="515" t="s">
        <v>216</v>
      </c>
      <c r="C474" s="447"/>
      <c r="D474" s="211" t="s">
        <v>955</v>
      </c>
      <c r="E474" s="212"/>
      <c r="F474" s="212" t="s">
        <v>218</v>
      </c>
      <c r="G474" s="216"/>
      <c r="H474" s="213" t="str">
        <f t="shared" si="112"/>
        <v/>
      </c>
      <c r="I474" s="216" t="str">
        <f t="shared" si="113"/>
        <v/>
      </c>
      <c r="J474" s="213" t="str">
        <f t="shared" si="114"/>
        <v/>
      </c>
      <c r="K474" s="68"/>
      <c r="L474" s="214"/>
      <c r="N474" s="317"/>
      <c r="O474" s="317"/>
      <c r="P474" s="317"/>
      <c r="Q474" s="317"/>
    </row>
    <row r="475" spans="1:17" s="67" customFormat="1" ht="18" customHeight="1" outlineLevel="2" thickTop="1" thickBot="1">
      <c r="A475" s="213" t="s">
        <v>956</v>
      </c>
      <c r="B475" s="515" t="s">
        <v>216</v>
      </c>
      <c r="C475" s="447"/>
      <c r="D475" s="211" t="s">
        <v>957</v>
      </c>
      <c r="E475" s="212"/>
      <c r="F475" s="212" t="s">
        <v>218</v>
      </c>
      <c r="G475" s="216"/>
      <c r="H475" s="213" t="str">
        <f t="shared" si="112"/>
        <v/>
      </c>
      <c r="I475" s="216" t="str">
        <f t="shared" si="113"/>
        <v/>
      </c>
      <c r="J475" s="213" t="str">
        <f t="shared" si="114"/>
        <v/>
      </c>
      <c r="K475" s="68"/>
      <c r="L475" s="214"/>
      <c r="N475" s="317"/>
      <c r="O475" s="317"/>
      <c r="P475" s="317"/>
      <c r="Q475" s="317"/>
    </row>
    <row r="476" spans="1:17" s="67" customFormat="1" ht="18" customHeight="1" outlineLevel="2" thickTop="1" thickBot="1">
      <c r="A476" s="213" t="s">
        <v>958</v>
      </c>
      <c r="B476" s="515" t="s">
        <v>216</v>
      </c>
      <c r="C476" s="447"/>
      <c r="D476" s="211"/>
      <c r="E476" s="212"/>
      <c r="F476" s="212"/>
      <c r="G476" s="216"/>
      <c r="H476" s="213" t="str">
        <f t="shared" si="112"/>
        <v/>
      </c>
      <c r="I476" s="216" t="str">
        <f t="shared" si="113"/>
        <v/>
      </c>
      <c r="J476" s="213" t="str">
        <f t="shared" si="114"/>
        <v/>
      </c>
      <c r="K476" s="68"/>
      <c r="L476" s="214"/>
      <c r="N476" s="317"/>
      <c r="O476" s="317"/>
      <c r="P476" s="317"/>
      <c r="Q476" s="317"/>
    </row>
    <row r="477" spans="1:17" s="67" customFormat="1" ht="18" customHeight="1" outlineLevel="2" thickTop="1" thickBot="1">
      <c r="A477" s="213" t="s">
        <v>959</v>
      </c>
      <c r="B477" s="515" t="s">
        <v>216</v>
      </c>
      <c r="C477" s="447"/>
      <c r="D477" s="211"/>
      <c r="E477" s="212"/>
      <c r="F477" s="212"/>
      <c r="G477" s="216"/>
      <c r="H477" s="213" t="str">
        <f t="shared" si="112"/>
        <v/>
      </c>
      <c r="I477" s="216" t="str">
        <f t="shared" si="113"/>
        <v/>
      </c>
      <c r="J477" s="213" t="str">
        <f t="shared" si="114"/>
        <v/>
      </c>
      <c r="K477" s="68"/>
      <c r="L477" s="214"/>
      <c r="N477" s="317"/>
      <c r="O477" s="317"/>
      <c r="P477" s="317"/>
      <c r="Q477" s="317"/>
    </row>
    <row r="478" spans="1:17" s="67" customFormat="1" ht="18" customHeight="1" outlineLevel="2" thickTop="1" thickBot="1">
      <c r="A478" s="213" t="s">
        <v>960</v>
      </c>
      <c r="B478" s="515" t="s">
        <v>216</v>
      </c>
      <c r="C478" s="447"/>
      <c r="D478" s="211"/>
      <c r="E478" s="212"/>
      <c r="F478" s="212"/>
      <c r="G478" s="216"/>
      <c r="H478" s="213" t="str">
        <f t="shared" si="112"/>
        <v/>
      </c>
      <c r="I478" s="216" t="str">
        <f t="shared" si="113"/>
        <v/>
      </c>
      <c r="J478" s="213" t="str">
        <f t="shared" si="114"/>
        <v/>
      </c>
      <c r="K478" s="68"/>
      <c r="L478" s="214"/>
      <c r="N478" s="317"/>
      <c r="O478" s="317"/>
      <c r="P478" s="317"/>
      <c r="Q478" s="317"/>
    </row>
    <row r="479" spans="1:17" s="67" customFormat="1" ht="18" customHeight="1" outlineLevel="2" thickTop="1" thickBot="1">
      <c r="A479" s="213" t="s">
        <v>961</v>
      </c>
      <c r="B479" s="515" t="s">
        <v>216</v>
      </c>
      <c r="C479" s="447"/>
      <c r="D479" s="211"/>
      <c r="E479" s="212"/>
      <c r="F479" s="212"/>
      <c r="G479" s="216"/>
      <c r="H479" s="213" t="str">
        <f t="shared" si="112"/>
        <v/>
      </c>
      <c r="I479" s="216" t="str">
        <f t="shared" si="113"/>
        <v/>
      </c>
      <c r="J479" s="213" t="str">
        <f t="shared" si="114"/>
        <v/>
      </c>
      <c r="K479" s="68"/>
      <c r="L479" s="214"/>
      <c r="N479" s="317"/>
      <c r="O479" s="317"/>
      <c r="P479" s="317"/>
      <c r="Q479" s="317"/>
    </row>
    <row r="480" spans="1:17" s="67" customFormat="1" ht="18" customHeight="1" thickTop="1" thickBot="1">
      <c r="A480" s="224">
        <v>4</v>
      </c>
      <c r="B480" s="443"/>
      <c r="C480" s="65"/>
      <c r="D480" s="222" t="s">
        <v>179</v>
      </c>
      <c r="E480" s="65"/>
      <c r="F480" s="65"/>
      <c r="G480" s="221"/>
      <c r="H480" s="231">
        <f>SUM(H481:H492)</f>
        <v>0</v>
      </c>
      <c r="I480" s="221"/>
      <c r="J480" s="231">
        <f>SUM(J481:J492)</f>
        <v>0</v>
      </c>
      <c r="K480" s="63"/>
      <c r="L480" s="64"/>
      <c r="N480" s="317"/>
      <c r="O480" s="317"/>
      <c r="P480" s="317"/>
      <c r="Q480" s="317"/>
    </row>
    <row r="481" spans="1:17" s="67" customFormat="1" ht="18" customHeight="1" outlineLevel="1" thickTop="1" thickBot="1">
      <c r="A481" s="213" t="s">
        <v>962</v>
      </c>
      <c r="B481" s="515" t="s">
        <v>216</v>
      </c>
      <c r="C481" s="447"/>
      <c r="D481" s="211" t="s">
        <v>963</v>
      </c>
      <c r="E481" s="212"/>
      <c r="F481" s="212" t="s">
        <v>218</v>
      </c>
      <c r="G481" s="388"/>
      <c r="H481" s="213" t="str">
        <f t="shared" ref="H481:H492" si="115">IF(E481=0,"",G481*E481)</f>
        <v/>
      </c>
      <c r="I481" s="216" t="str">
        <f t="shared" ref="I481:I492" si="116">IF(G481="","",G481*(1+$H$8))</f>
        <v/>
      </c>
      <c r="J481" s="213" t="str">
        <f t="shared" ref="J481:J492" si="117">IF(E481=0,"",I481*E481)</f>
        <v/>
      </c>
      <c r="K481" s="68"/>
      <c r="L481" s="214"/>
      <c r="N481" s="317"/>
      <c r="O481" s="317"/>
      <c r="P481" s="317"/>
      <c r="Q481" s="317"/>
    </row>
    <row r="482" spans="1:17" s="67" customFormat="1" ht="18" customHeight="1" outlineLevel="1" thickTop="1" thickBot="1">
      <c r="A482" s="213" t="s">
        <v>964</v>
      </c>
      <c r="B482" s="515" t="s">
        <v>216</v>
      </c>
      <c r="C482" s="447"/>
      <c r="D482" s="211" t="s">
        <v>965</v>
      </c>
      <c r="E482" s="212"/>
      <c r="F482" s="212" t="s">
        <v>218</v>
      </c>
      <c r="G482" s="388"/>
      <c r="H482" s="213" t="str">
        <f t="shared" si="115"/>
        <v/>
      </c>
      <c r="I482" s="216" t="str">
        <f t="shared" si="116"/>
        <v/>
      </c>
      <c r="J482" s="213" t="str">
        <f t="shared" si="117"/>
        <v/>
      </c>
      <c r="K482" s="68"/>
      <c r="L482" s="214"/>
      <c r="N482" s="317"/>
      <c r="O482" s="317"/>
      <c r="P482" s="317"/>
      <c r="Q482" s="317"/>
    </row>
    <row r="483" spans="1:17" s="67" customFormat="1" ht="18" customHeight="1" outlineLevel="1" thickTop="1" thickBot="1">
      <c r="A483" s="213" t="s">
        <v>966</v>
      </c>
      <c r="B483" s="515" t="s">
        <v>216</v>
      </c>
      <c r="C483" s="447"/>
      <c r="D483" s="211" t="s">
        <v>967</v>
      </c>
      <c r="E483" s="212"/>
      <c r="F483" s="212" t="s">
        <v>218</v>
      </c>
      <c r="G483" s="388"/>
      <c r="H483" s="213" t="str">
        <f t="shared" si="115"/>
        <v/>
      </c>
      <c r="I483" s="216" t="str">
        <f t="shared" si="116"/>
        <v/>
      </c>
      <c r="J483" s="213" t="str">
        <f t="shared" si="117"/>
        <v/>
      </c>
      <c r="K483" s="68"/>
      <c r="L483" s="214"/>
      <c r="N483" s="317"/>
      <c r="O483" s="317"/>
      <c r="P483" s="317"/>
      <c r="Q483" s="317"/>
    </row>
    <row r="484" spans="1:17" s="67" customFormat="1" ht="18" customHeight="1" outlineLevel="1" thickTop="1" thickBot="1">
      <c r="A484" s="213" t="s">
        <v>968</v>
      </c>
      <c r="B484" s="515" t="s">
        <v>216</v>
      </c>
      <c r="C484" s="447"/>
      <c r="D484" s="211" t="s">
        <v>36</v>
      </c>
      <c r="E484" s="212"/>
      <c r="F484" s="212" t="s">
        <v>218</v>
      </c>
      <c r="G484" s="216"/>
      <c r="H484" s="213" t="str">
        <f t="shared" si="115"/>
        <v/>
      </c>
      <c r="I484" s="216" t="str">
        <f t="shared" si="116"/>
        <v/>
      </c>
      <c r="J484" s="213" t="str">
        <f t="shared" si="117"/>
        <v/>
      </c>
      <c r="K484" s="68"/>
      <c r="L484" s="214"/>
      <c r="N484" s="317"/>
      <c r="O484" s="317"/>
      <c r="P484" s="317"/>
      <c r="Q484" s="317"/>
    </row>
    <row r="485" spans="1:17" s="67" customFormat="1" ht="18" customHeight="1" outlineLevel="1" thickTop="1" thickBot="1">
      <c r="A485" s="213" t="s">
        <v>969</v>
      </c>
      <c r="B485" s="515" t="s">
        <v>216</v>
      </c>
      <c r="C485" s="447"/>
      <c r="D485" s="211" t="s">
        <v>31</v>
      </c>
      <c r="E485" s="212"/>
      <c r="F485" s="212" t="s">
        <v>218</v>
      </c>
      <c r="G485" s="216"/>
      <c r="H485" s="213" t="str">
        <f t="shared" si="115"/>
        <v/>
      </c>
      <c r="I485" s="216" t="str">
        <f t="shared" si="116"/>
        <v/>
      </c>
      <c r="J485" s="213" t="str">
        <f t="shared" si="117"/>
        <v/>
      </c>
      <c r="K485" s="68"/>
      <c r="L485" s="214"/>
      <c r="N485" s="317"/>
      <c r="O485" s="317"/>
      <c r="P485" s="317"/>
      <c r="Q485" s="317"/>
    </row>
    <row r="486" spans="1:17" s="67" customFormat="1" ht="18" customHeight="1" outlineLevel="1" thickTop="1" thickBot="1">
      <c r="A486" s="213" t="s">
        <v>970</v>
      </c>
      <c r="B486" s="515" t="s">
        <v>216</v>
      </c>
      <c r="C486" s="447"/>
      <c r="D486" s="211" t="s">
        <v>24</v>
      </c>
      <c r="E486" s="212"/>
      <c r="F486" s="212" t="s">
        <v>218</v>
      </c>
      <c r="G486" s="216"/>
      <c r="H486" s="213" t="str">
        <f t="shared" si="115"/>
        <v/>
      </c>
      <c r="I486" s="216" t="str">
        <f t="shared" si="116"/>
        <v/>
      </c>
      <c r="J486" s="213" t="str">
        <f t="shared" si="117"/>
        <v/>
      </c>
      <c r="K486" s="68"/>
      <c r="L486" s="214"/>
      <c r="N486" s="317"/>
      <c r="O486" s="317"/>
      <c r="P486" s="317"/>
      <c r="Q486" s="317"/>
    </row>
    <row r="487" spans="1:17" s="67" customFormat="1" ht="18" customHeight="1" outlineLevel="1" thickTop="1" thickBot="1">
      <c r="A487" s="213" t="s">
        <v>971</v>
      </c>
      <c r="B487" s="515" t="s">
        <v>216</v>
      </c>
      <c r="C487" s="447"/>
      <c r="D487" s="211" t="s">
        <v>972</v>
      </c>
      <c r="E487" s="212"/>
      <c r="F487" s="212" t="s">
        <v>218</v>
      </c>
      <c r="G487" s="216"/>
      <c r="H487" s="213" t="str">
        <f t="shared" si="115"/>
        <v/>
      </c>
      <c r="I487" s="216" t="str">
        <f t="shared" si="116"/>
        <v/>
      </c>
      <c r="J487" s="213" t="str">
        <f t="shared" si="117"/>
        <v/>
      </c>
      <c r="K487" s="68"/>
      <c r="L487" s="214"/>
      <c r="N487" s="317"/>
      <c r="O487" s="317"/>
      <c r="P487" s="317"/>
      <c r="Q487" s="317"/>
    </row>
    <row r="488" spans="1:17" s="67" customFormat="1" ht="18" customHeight="1" outlineLevel="1" thickTop="1" thickBot="1">
      <c r="A488" s="213" t="s">
        <v>973</v>
      </c>
      <c r="B488" s="515" t="s">
        <v>216</v>
      </c>
      <c r="C488" s="447"/>
      <c r="D488" s="211"/>
      <c r="E488" s="212"/>
      <c r="F488" s="212"/>
      <c r="G488" s="216"/>
      <c r="H488" s="213" t="str">
        <f t="shared" si="115"/>
        <v/>
      </c>
      <c r="I488" s="216" t="str">
        <f t="shared" si="116"/>
        <v/>
      </c>
      <c r="J488" s="213" t="str">
        <f t="shared" si="117"/>
        <v/>
      </c>
      <c r="K488" s="68"/>
      <c r="L488" s="214"/>
      <c r="N488" s="317"/>
      <c r="O488" s="317"/>
      <c r="P488" s="317"/>
      <c r="Q488" s="317"/>
    </row>
    <row r="489" spans="1:17" s="67" customFormat="1" ht="18" customHeight="1" outlineLevel="1" thickTop="1" thickBot="1">
      <c r="A489" s="213" t="s">
        <v>974</v>
      </c>
      <c r="B489" s="515" t="s">
        <v>216</v>
      </c>
      <c r="C489" s="447"/>
      <c r="D489" s="211"/>
      <c r="E489" s="212"/>
      <c r="F489" s="212"/>
      <c r="G489" s="216"/>
      <c r="H489" s="213" t="str">
        <f t="shared" si="115"/>
        <v/>
      </c>
      <c r="I489" s="216" t="str">
        <f t="shared" si="116"/>
        <v/>
      </c>
      <c r="J489" s="213" t="str">
        <f t="shared" si="117"/>
        <v/>
      </c>
      <c r="K489" s="68"/>
      <c r="L489" s="214"/>
      <c r="N489" s="317"/>
      <c r="O489" s="317"/>
      <c r="P489" s="317"/>
      <c r="Q489" s="317"/>
    </row>
    <row r="490" spans="1:17" s="67" customFormat="1" ht="18" customHeight="1" outlineLevel="1" thickTop="1" thickBot="1">
      <c r="A490" s="213" t="s">
        <v>975</v>
      </c>
      <c r="B490" s="515" t="s">
        <v>216</v>
      </c>
      <c r="C490" s="447"/>
      <c r="D490" s="211"/>
      <c r="E490" s="212"/>
      <c r="F490" s="212"/>
      <c r="G490" s="216"/>
      <c r="H490" s="213" t="str">
        <f t="shared" si="115"/>
        <v/>
      </c>
      <c r="I490" s="216" t="str">
        <f t="shared" si="116"/>
        <v/>
      </c>
      <c r="J490" s="213" t="str">
        <f t="shared" si="117"/>
        <v/>
      </c>
      <c r="K490" s="68"/>
      <c r="L490" s="214"/>
      <c r="N490" s="317"/>
      <c r="O490" s="317"/>
      <c r="P490" s="317"/>
      <c r="Q490" s="317"/>
    </row>
    <row r="491" spans="1:17" s="67" customFormat="1" ht="18" customHeight="1" outlineLevel="1" thickTop="1" thickBot="1">
      <c r="A491" s="213" t="s">
        <v>976</v>
      </c>
      <c r="B491" s="515" t="s">
        <v>216</v>
      </c>
      <c r="C491" s="447"/>
      <c r="D491" s="211"/>
      <c r="E491" s="212"/>
      <c r="F491" s="212"/>
      <c r="G491" s="216"/>
      <c r="H491" s="213" t="str">
        <f t="shared" si="115"/>
        <v/>
      </c>
      <c r="I491" s="216" t="str">
        <f t="shared" si="116"/>
        <v/>
      </c>
      <c r="J491" s="213" t="str">
        <f t="shared" si="117"/>
        <v/>
      </c>
      <c r="K491" s="68"/>
      <c r="L491" s="214"/>
      <c r="N491" s="317"/>
      <c r="O491" s="317"/>
      <c r="P491" s="317"/>
      <c r="Q491" s="317"/>
    </row>
    <row r="492" spans="1:17" s="67" customFormat="1" ht="18" customHeight="1" outlineLevel="1" thickTop="1" thickBot="1">
      <c r="A492" s="213" t="s">
        <v>977</v>
      </c>
      <c r="B492" s="515" t="s">
        <v>216</v>
      </c>
      <c r="C492" s="447"/>
      <c r="D492" s="211"/>
      <c r="E492" s="212"/>
      <c r="F492" s="212"/>
      <c r="G492" s="216"/>
      <c r="H492" s="213" t="str">
        <f t="shared" si="115"/>
        <v/>
      </c>
      <c r="I492" s="216" t="str">
        <f t="shared" si="116"/>
        <v/>
      </c>
      <c r="J492" s="213" t="str">
        <f t="shared" si="117"/>
        <v/>
      </c>
      <c r="K492" s="68"/>
      <c r="L492" s="214"/>
      <c r="N492" s="317"/>
      <c r="O492" s="317"/>
      <c r="P492" s="317"/>
      <c r="Q492" s="317"/>
    </row>
    <row r="493" spans="1:17" s="67" customFormat="1" ht="18" customHeight="1" thickTop="1" thickBot="1">
      <c r="A493" s="224">
        <v>5</v>
      </c>
      <c r="B493" s="443"/>
      <c r="C493" s="65"/>
      <c r="D493" s="222" t="s">
        <v>181</v>
      </c>
      <c r="E493" s="65"/>
      <c r="F493" s="65"/>
      <c r="G493" s="221"/>
      <c r="H493" s="231">
        <f>SUM(H494:H505)</f>
        <v>0</v>
      </c>
      <c r="I493" s="221"/>
      <c r="J493" s="231">
        <f>SUM(J494:J505)</f>
        <v>0</v>
      </c>
      <c r="K493" s="63"/>
      <c r="L493" s="64"/>
      <c r="N493" s="317"/>
      <c r="O493" s="317"/>
      <c r="P493" s="317"/>
      <c r="Q493" s="317"/>
    </row>
    <row r="494" spans="1:17" s="67" customFormat="1" ht="18" customHeight="1" outlineLevel="1" thickTop="1" thickBot="1">
      <c r="A494" s="213" t="s">
        <v>978</v>
      </c>
      <c r="B494" s="515" t="s">
        <v>216</v>
      </c>
      <c r="C494" s="447"/>
      <c r="D494" s="211" t="s">
        <v>979</v>
      </c>
      <c r="E494" s="212"/>
      <c r="F494" s="212" t="s">
        <v>384</v>
      </c>
      <c r="G494" s="388"/>
      <c r="H494" s="213" t="str">
        <f t="shared" ref="H494:H505" si="118">IF(E494=0,"",G494*E494)</f>
        <v/>
      </c>
      <c r="I494" s="216" t="str">
        <f t="shared" ref="I494:I505" si="119">IF(G494="","",G494*(1+$H$8))</f>
        <v/>
      </c>
      <c r="J494" s="213" t="str">
        <f t="shared" ref="J494:J505" si="120">IF(E494=0,"",I494*E494)</f>
        <v/>
      </c>
      <c r="K494" s="70"/>
      <c r="L494" s="214"/>
      <c r="N494" s="317"/>
      <c r="O494" s="317"/>
      <c r="P494" s="317"/>
      <c r="Q494" s="317"/>
    </row>
    <row r="495" spans="1:17" s="67" customFormat="1" ht="18" customHeight="1" outlineLevel="1" thickTop="1" thickBot="1">
      <c r="A495" s="213" t="s">
        <v>980</v>
      </c>
      <c r="B495" s="515" t="s">
        <v>216</v>
      </c>
      <c r="C495" s="447"/>
      <c r="D495" s="211" t="s">
        <v>981</v>
      </c>
      <c r="E495" s="212"/>
      <c r="F495" s="212" t="s">
        <v>384</v>
      </c>
      <c r="G495" s="388"/>
      <c r="H495" s="213" t="str">
        <f t="shared" si="118"/>
        <v/>
      </c>
      <c r="I495" s="216" t="str">
        <f t="shared" si="119"/>
        <v/>
      </c>
      <c r="J495" s="213" t="str">
        <f t="shared" si="120"/>
        <v/>
      </c>
      <c r="K495" s="70"/>
      <c r="L495" s="214"/>
      <c r="N495" s="317"/>
      <c r="O495" s="317"/>
      <c r="P495" s="317"/>
      <c r="Q495" s="317"/>
    </row>
    <row r="496" spans="1:17" s="67" customFormat="1" ht="18" customHeight="1" outlineLevel="1" thickTop="1" thickBot="1">
      <c r="A496" s="213" t="s">
        <v>982</v>
      </c>
      <c r="B496" s="515" t="s">
        <v>216</v>
      </c>
      <c r="C496" s="447"/>
      <c r="D496" s="211" t="s">
        <v>983</v>
      </c>
      <c r="E496" s="212"/>
      <c r="F496" s="212" t="s">
        <v>384</v>
      </c>
      <c r="G496" s="388"/>
      <c r="H496" s="213" t="str">
        <f t="shared" si="118"/>
        <v/>
      </c>
      <c r="I496" s="216" t="str">
        <f t="shared" si="119"/>
        <v/>
      </c>
      <c r="J496" s="213" t="str">
        <f t="shared" si="120"/>
        <v/>
      </c>
      <c r="K496" s="70"/>
      <c r="L496" s="214"/>
      <c r="N496" s="317"/>
      <c r="O496" s="317"/>
      <c r="P496" s="317"/>
      <c r="Q496" s="317"/>
    </row>
    <row r="497" spans="1:17" s="67" customFormat="1" ht="18" customHeight="1" outlineLevel="1" thickTop="1" thickBot="1">
      <c r="A497" s="213" t="s">
        <v>984</v>
      </c>
      <c r="B497" s="515" t="s">
        <v>216</v>
      </c>
      <c r="C497" s="447"/>
      <c r="D497" s="211" t="s">
        <v>985</v>
      </c>
      <c r="E497" s="212"/>
      <c r="F497" s="212" t="s">
        <v>283</v>
      </c>
      <c r="G497" s="388"/>
      <c r="H497" s="213" t="str">
        <f t="shared" si="118"/>
        <v/>
      </c>
      <c r="I497" s="216" t="str">
        <f t="shared" si="119"/>
        <v/>
      </c>
      <c r="J497" s="213" t="str">
        <f t="shared" si="120"/>
        <v/>
      </c>
      <c r="K497" s="70"/>
      <c r="L497" s="214"/>
      <c r="N497" s="317"/>
      <c r="O497" s="317"/>
      <c r="P497" s="317"/>
      <c r="Q497" s="317"/>
    </row>
    <row r="498" spans="1:17" s="67" customFormat="1" ht="18" customHeight="1" outlineLevel="1" thickTop="1" thickBot="1">
      <c r="A498" s="213" t="s">
        <v>986</v>
      </c>
      <c r="B498" s="515" t="s">
        <v>216</v>
      </c>
      <c r="C498" s="447"/>
      <c r="D498" s="211" t="s">
        <v>987</v>
      </c>
      <c r="E498" s="212"/>
      <c r="F498" s="212" t="s">
        <v>384</v>
      </c>
      <c r="G498" s="388"/>
      <c r="H498" s="213" t="str">
        <f t="shared" si="118"/>
        <v/>
      </c>
      <c r="I498" s="216" t="str">
        <f t="shared" si="119"/>
        <v/>
      </c>
      <c r="J498" s="213" t="str">
        <f t="shared" si="120"/>
        <v/>
      </c>
      <c r="K498" s="70"/>
      <c r="L498" s="214"/>
      <c r="N498" s="317"/>
      <c r="O498" s="317"/>
      <c r="P498" s="317"/>
      <c r="Q498" s="317"/>
    </row>
    <row r="499" spans="1:17" s="67" customFormat="1" ht="18" customHeight="1" outlineLevel="1" thickTop="1" thickBot="1">
      <c r="A499" s="213" t="s">
        <v>988</v>
      </c>
      <c r="B499" s="515" t="s">
        <v>216</v>
      </c>
      <c r="C499" s="447"/>
      <c r="D499" s="211" t="s">
        <v>989</v>
      </c>
      <c r="E499" s="212"/>
      <c r="F499" s="212" t="s">
        <v>237</v>
      </c>
      <c r="G499" s="216"/>
      <c r="H499" s="213" t="str">
        <f t="shared" si="118"/>
        <v/>
      </c>
      <c r="I499" s="216" t="str">
        <f t="shared" si="119"/>
        <v/>
      </c>
      <c r="J499" s="213" t="str">
        <f t="shared" si="120"/>
        <v/>
      </c>
      <c r="K499" s="70"/>
      <c r="L499" s="214"/>
      <c r="N499" s="317"/>
      <c r="O499" s="317"/>
      <c r="P499" s="317"/>
      <c r="Q499" s="317"/>
    </row>
    <row r="500" spans="1:17" s="67" customFormat="1" ht="18" customHeight="1" outlineLevel="1" thickTop="1" thickBot="1">
      <c r="A500" s="213" t="s">
        <v>990</v>
      </c>
      <c r="B500" s="515" t="s">
        <v>216</v>
      </c>
      <c r="C500" s="447"/>
      <c r="D500" s="211" t="s">
        <v>991</v>
      </c>
      <c r="E500" s="212"/>
      <c r="F500" s="212" t="s">
        <v>283</v>
      </c>
      <c r="G500" s="216"/>
      <c r="H500" s="213" t="str">
        <f t="shared" si="118"/>
        <v/>
      </c>
      <c r="I500" s="216" t="str">
        <f t="shared" si="119"/>
        <v/>
      </c>
      <c r="J500" s="213" t="str">
        <f t="shared" si="120"/>
        <v/>
      </c>
      <c r="K500" s="70"/>
      <c r="L500" s="214"/>
      <c r="N500" s="317"/>
      <c r="O500" s="317"/>
      <c r="P500" s="317"/>
      <c r="Q500" s="317"/>
    </row>
    <row r="501" spans="1:17" s="67" customFormat="1" ht="18" customHeight="1" outlineLevel="1" thickTop="1" thickBot="1">
      <c r="A501" s="213" t="s">
        <v>992</v>
      </c>
      <c r="B501" s="515" t="s">
        <v>216</v>
      </c>
      <c r="C501" s="447"/>
      <c r="D501" s="211"/>
      <c r="E501" s="212"/>
      <c r="F501" s="212"/>
      <c r="G501" s="216"/>
      <c r="H501" s="213" t="str">
        <f t="shared" si="118"/>
        <v/>
      </c>
      <c r="I501" s="216" t="str">
        <f t="shared" si="119"/>
        <v/>
      </c>
      <c r="J501" s="213" t="str">
        <f t="shared" si="120"/>
        <v/>
      </c>
      <c r="K501" s="70"/>
      <c r="L501" s="214"/>
      <c r="N501" s="317"/>
      <c r="O501" s="317"/>
      <c r="P501" s="317"/>
      <c r="Q501" s="317"/>
    </row>
    <row r="502" spans="1:17" s="67" customFormat="1" ht="18" customHeight="1" outlineLevel="1" thickTop="1" thickBot="1">
      <c r="A502" s="213" t="s">
        <v>993</v>
      </c>
      <c r="B502" s="515" t="s">
        <v>216</v>
      </c>
      <c r="C502" s="447"/>
      <c r="D502" s="211"/>
      <c r="E502" s="212"/>
      <c r="F502" s="212"/>
      <c r="G502" s="216"/>
      <c r="H502" s="213" t="str">
        <f t="shared" si="118"/>
        <v/>
      </c>
      <c r="I502" s="216" t="str">
        <f t="shared" si="119"/>
        <v/>
      </c>
      <c r="J502" s="213" t="str">
        <f t="shared" si="120"/>
        <v/>
      </c>
      <c r="K502" s="70"/>
      <c r="L502" s="214"/>
      <c r="N502" s="317"/>
      <c r="O502" s="317"/>
      <c r="P502" s="317"/>
      <c r="Q502" s="317"/>
    </row>
    <row r="503" spans="1:17" s="67" customFormat="1" ht="18" customHeight="1" outlineLevel="1" thickTop="1" thickBot="1">
      <c r="A503" s="213" t="s">
        <v>994</v>
      </c>
      <c r="B503" s="515" t="s">
        <v>216</v>
      </c>
      <c r="C503" s="447"/>
      <c r="D503" s="211"/>
      <c r="E503" s="212"/>
      <c r="F503" s="212"/>
      <c r="G503" s="216"/>
      <c r="H503" s="213" t="str">
        <f t="shared" si="118"/>
        <v/>
      </c>
      <c r="I503" s="216" t="str">
        <f t="shared" si="119"/>
        <v/>
      </c>
      <c r="J503" s="213" t="str">
        <f t="shared" si="120"/>
        <v/>
      </c>
      <c r="K503" s="70"/>
      <c r="L503" s="214"/>
      <c r="N503" s="317"/>
      <c r="O503" s="317"/>
      <c r="P503" s="317"/>
      <c r="Q503" s="317"/>
    </row>
    <row r="504" spans="1:17" s="67" customFormat="1" ht="18" customHeight="1" outlineLevel="1" thickTop="1" thickBot="1">
      <c r="A504" s="213" t="s">
        <v>995</v>
      </c>
      <c r="B504" s="515" t="s">
        <v>216</v>
      </c>
      <c r="C504" s="447"/>
      <c r="D504" s="211"/>
      <c r="E504" s="212"/>
      <c r="F504" s="212"/>
      <c r="G504" s="216"/>
      <c r="H504" s="213" t="str">
        <f t="shared" si="118"/>
        <v/>
      </c>
      <c r="I504" s="216" t="str">
        <f t="shared" si="119"/>
        <v/>
      </c>
      <c r="J504" s="213" t="str">
        <f t="shared" si="120"/>
        <v/>
      </c>
      <c r="K504" s="70"/>
      <c r="L504" s="214"/>
      <c r="N504" s="317"/>
      <c r="O504" s="317"/>
      <c r="P504" s="317"/>
      <c r="Q504" s="317"/>
    </row>
    <row r="505" spans="1:17" s="67" customFormat="1" ht="18" customHeight="1" outlineLevel="1" thickTop="1" thickBot="1">
      <c r="A505" s="213" t="s">
        <v>996</v>
      </c>
      <c r="B505" s="515" t="s">
        <v>216</v>
      </c>
      <c r="C505" s="447"/>
      <c r="D505" s="211"/>
      <c r="E505" s="212"/>
      <c r="F505" s="212"/>
      <c r="G505" s="216"/>
      <c r="H505" s="213" t="str">
        <f t="shared" si="118"/>
        <v/>
      </c>
      <c r="I505" s="216" t="str">
        <f t="shared" si="119"/>
        <v/>
      </c>
      <c r="J505" s="213" t="str">
        <f t="shared" si="120"/>
        <v/>
      </c>
      <c r="K505" s="70"/>
      <c r="L505" s="214"/>
      <c r="N505" s="317"/>
      <c r="O505" s="317"/>
      <c r="P505" s="317"/>
      <c r="Q505" s="317"/>
    </row>
    <row r="506" spans="1:17" s="67" customFormat="1" ht="18" customHeight="1" thickTop="1" thickBot="1">
      <c r="A506" s="224">
        <v>6</v>
      </c>
      <c r="B506" s="443"/>
      <c r="C506" s="65"/>
      <c r="D506" s="222" t="s">
        <v>183</v>
      </c>
      <c r="E506" s="65"/>
      <c r="F506" s="65"/>
      <c r="G506" s="221"/>
      <c r="H506" s="231">
        <f>SUM(H507:H512)</f>
        <v>0</v>
      </c>
      <c r="I506" s="221"/>
      <c r="J506" s="231">
        <f>SUM(J507:J512)</f>
        <v>0</v>
      </c>
      <c r="K506" s="63"/>
      <c r="L506" s="64"/>
      <c r="N506" s="317"/>
      <c r="O506" s="317"/>
      <c r="P506" s="317"/>
      <c r="Q506" s="317"/>
    </row>
    <row r="507" spans="1:17" s="67" customFormat="1" ht="18" customHeight="1" outlineLevel="1" thickTop="1" thickBot="1">
      <c r="A507" s="213" t="s">
        <v>997</v>
      </c>
      <c r="B507" s="515" t="s">
        <v>216</v>
      </c>
      <c r="C507" s="447"/>
      <c r="D507" s="211" t="s">
        <v>998</v>
      </c>
      <c r="E507" s="212"/>
      <c r="F507" s="212" t="s">
        <v>218</v>
      </c>
      <c r="G507" s="390"/>
      <c r="H507" s="213" t="str">
        <f t="shared" ref="H507:H512" si="121">IF(E507=0,"",G507*E507)</f>
        <v/>
      </c>
      <c r="I507" s="216" t="str">
        <f>IF(G507="","",G507)</f>
        <v/>
      </c>
      <c r="J507" s="213" t="str">
        <f t="shared" ref="J507:J512" si="122">IF(E507=0,"",I507*E507)</f>
        <v/>
      </c>
      <c r="K507" s="70"/>
      <c r="L507" s="214"/>
      <c r="N507" s="317"/>
      <c r="O507" s="317"/>
      <c r="P507" s="317"/>
      <c r="Q507" s="317"/>
    </row>
    <row r="508" spans="1:17" s="67" customFormat="1" ht="18" customHeight="1" outlineLevel="1" thickTop="1" thickBot="1">
      <c r="A508" s="213" t="s">
        <v>999</v>
      </c>
      <c r="B508" s="515" t="s">
        <v>216</v>
      </c>
      <c r="C508" s="447"/>
      <c r="D508" s="211" t="s">
        <v>1000</v>
      </c>
      <c r="E508" s="212"/>
      <c r="F508" s="212" t="s">
        <v>218</v>
      </c>
      <c r="G508" s="216"/>
      <c r="H508" s="213" t="str">
        <f t="shared" si="121"/>
        <v/>
      </c>
      <c r="I508" s="216" t="str">
        <f t="shared" ref="I508:I512" si="123">IF(G508="","",G508)</f>
        <v/>
      </c>
      <c r="J508" s="213" t="str">
        <f t="shared" si="122"/>
        <v/>
      </c>
      <c r="K508" s="70"/>
      <c r="L508" s="214"/>
      <c r="N508" s="317"/>
      <c r="O508" s="317"/>
      <c r="P508" s="317"/>
      <c r="Q508" s="317"/>
    </row>
    <row r="509" spans="1:17" s="67" customFormat="1" ht="18" customHeight="1" outlineLevel="1" thickTop="1" thickBot="1">
      <c r="A509" s="213" t="s">
        <v>1001</v>
      </c>
      <c r="B509" s="515" t="s">
        <v>216</v>
      </c>
      <c r="C509" s="447"/>
      <c r="D509" s="211" t="s">
        <v>1002</v>
      </c>
      <c r="E509" s="212"/>
      <c r="F509" s="212" t="s">
        <v>218</v>
      </c>
      <c r="G509" s="216"/>
      <c r="H509" s="213" t="str">
        <f t="shared" si="121"/>
        <v/>
      </c>
      <c r="I509" s="216" t="str">
        <f t="shared" si="123"/>
        <v/>
      </c>
      <c r="J509" s="213" t="str">
        <f t="shared" si="122"/>
        <v/>
      </c>
      <c r="K509" s="70"/>
      <c r="L509" s="214"/>
      <c r="N509" s="317"/>
      <c r="O509" s="317"/>
      <c r="P509" s="317"/>
      <c r="Q509" s="317"/>
    </row>
    <row r="510" spans="1:17" s="67" customFormat="1" ht="18" customHeight="1" outlineLevel="1" thickTop="1" thickBot="1">
      <c r="A510" s="213" t="s">
        <v>1003</v>
      </c>
      <c r="B510" s="515" t="s">
        <v>216</v>
      </c>
      <c r="C510" s="447"/>
      <c r="D510" s="211"/>
      <c r="E510" s="212"/>
      <c r="F510" s="212"/>
      <c r="G510" s="216"/>
      <c r="H510" s="213" t="str">
        <f t="shared" si="121"/>
        <v/>
      </c>
      <c r="I510" s="216" t="str">
        <f t="shared" si="123"/>
        <v/>
      </c>
      <c r="J510" s="213" t="str">
        <f t="shared" si="122"/>
        <v/>
      </c>
      <c r="K510" s="70"/>
      <c r="L510" s="214"/>
      <c r="N510" s="317"/>
      <c r="O510" s="317"/>
      <c r="P510" s="317"/>
      <c r="Q510" s="317"/>
    </row>
    <row r="511" spans="1:17" s="67" customFormat="1" ht="18" customHeight="1" outlineLevel="1" thickTop="1" thickBot="1">
      <c r="A511" s="213" t="s">
        <v>1004</v>
      </c>
      <c r="B511" s="515" t="s">
        <v>216</v>
      </c>
      <c r="C511" s="447"/>
      <c r="D511" s="211"/>
      <c r="E511" s="212"/>
      <c r="F511" s="212"/>
      <c r="G511" s="216"/>
      <c r="H511" s="213" t="str">
        <f t="shared" si="121"/>
        <v/>
      </c>
      <c r="I511" s="216" t="str">
        <f t="shared" si="123"/>
        <v/>
      </c>
      <c r="J511" s="213" t="str">
        <f t="shared" si="122"/>
        <v/>
      </c>
      <c r="K511" s="70"/>
      <c r="L511" s="214"/>
      <c r="N511" s="317"/>
      <c r="O511" s="317"/>
      <c r="P511" s="317"/>
      <c r="Q511" s="317"/>
    </row>
    <row r="512" spans="1:17" s="67" customFormat="1" ht="18" customHeight="1" outlineLevel="1" thickTop="1" thickBot="1">
      <c r="A512" s="213" t="s">
        <v>1005</v>
      </c>
      <c r="B512" s="515" t="s">
        <v>216</v>
      </c>
      <c r="C512" s="447"/>
      <c r="D512" s="211"/>
      <c r="E512" s="212"/>
      <c r="F512" s="212"/>
      <c r="G512" s="216"/>
      <c r="H512" s="213" t="str">
        <f t="shared" si="121"/>
        <v/>
      </c>
      <c r="I512" s="216" t="str">
        <f t="shared" si="123"/>
        <v/>
      </c>
      <c r="J512" s="213" t="str">
        <f t="shared" si="122"/>
        <v/>
      </c>
      <c r="K512" s="70"/>
      <c r="L512" s="214"/>
      <c r="N512" s="317"/>
      <c r="O512" s="317"/>
      <c r="P512" s="317"/>
      <c r="Q512" s="317"/>
    </row>
    <row r="513" spans="1:17" s="67" customFormat="1" ht="18" customHeight="1" thickTop="1" thickBot="1">
      <c r="A513" s="224">
        <v>7</v>
      </c>
      <c r="B513" s="443"/>
      <c r="C513" s="65"/>
      <c r="D513" s="222" t="s">
        <v>185</v>
      </c>
      <c r="E513" s="65"/>
      <c r="F513" s="65"/>
      <c r="G513" s="221"/>
      <c r="H513" s="231">
        <f>SUM(H514:H527)</f>
        <v>0</v>
      </c>
      <c r="I513" s="221"/>
      <c r="J513" s="231">
        <f>SUM(J514:J527)</f>
        <v>0</v>
      </c>
      <c r="K513" s="63"/>
      <c r="L513" s="64"/>
      <c r="N513" s="317"/>
      <c r="O513" s="317"/>
      <c r="P513" s="317"/>
      <c r="Q513" s="317"/>
    </row>
    <row r="514" spans="1:17" s="67" customFormat="1" ht="18" customHeight="1" outlineLevel="1" thickTop="1" thickBot="1">
      <c r="A514" s="213" t="s">
        <v>1006</v>
      </c>
      <c r="B514" s="515" t="s">
        <v>216</v>
      </c>
      <c r="C514" s="447"/>
      <c r="D514" s="211" t="s">
        <v>1007</v>
      </c>
      <c r="E514" s="212"/>
      <c r="F514" s="212" t="s">
        <v>218</v>
      </c>
      <c r="G514" s="388"/>
      <c r="H514" s="393" t="str">
        <f t="shared" ref="H514:H527" si="124">IF(E514=0,"",G514*E514)</f>
        <v/>
      </c>
      <c r="I514" s="216" t="str">
        <f t="shared" ref="I514:I527" si="125">IF(G514="","",G514)</f>
        <v/>
      </c>
      <c r="J514" s="213" t="str">
        <f t="shared" ref="J514:J527" si="126">IF(E514=0,"",I514*E514)</f>
        <v/>
      </c>
      <c r="K514" s="70"/>
      <c r="L514" s="214"/>
      <c r="N514" s="317"/>
      <c r="O514" s="317"/>
      <c r="P514" s="317"/>
      <c r="Q514" s="317"/>
    </row>
    <row r="515" spans="1:17" s="67" customFormat="1" ht="18" customHeight="1" outlineLevel="1" thickTop="1" thickBot="1">
      <c r="A515" s="213" t="s">
        <v>1008</v>
      </c>
      <c r="B515" s="515" t="s">
        <v>216</v>
      </c>
      <c r="C515" s="447"/>
      <c r="D515" s="211" t="s">
        <v>1009</v>
      </c>
      <c r="E515" s="212"/>
      <c r="F515" s="212" t="s">
        <v>218</v>
      </c>
      <c r="G515" s="216"/>
      <c r="H515" s="213" t="str">
        <f t="shared" si="124"/>
        <v/>
      </c>
      <c r="I515" s="216" t="str">
        <f t="shared" si="125"/>
        <v/>
      </c>
      <c r="J515" s="213" t="str">
        <f t="shared" si="126"/>
        <v/>
      </c>
      <c r="K515" s="70"/>
      <c r="L515" s="214"/>
      <c r="N515" s="317"/>
      <c r="O515" s="317"/>
      <c r="P515" s="317"/>
      <c r="Q515" s="317"/>
    </row>
    <row r="516" spans="1:17" s="67" customFormat="1" ht="18" customHeight="1" outlineLevel="1" thickTop="1" thickBot="1">
      <c r="A516" s="213" t="s">
        <v>1010</v>
      </c>
      <c r="B516" s="515" t="s">
        <v>216</v>
      </c>
      <c r="C516" s="447"/>
      <c r="D516" s="211" t="s">
        <v>1011</v>
      </c>
      <c r="E516" s="212"/>
      <c r="F516" s="212" t="s">
        <v>218</v>
      </c>
      <c r="G516" s="216"/>
      <c r="H516" s="213" t="str">
        <f t="shared" si="124"/>
        <v/>
      </c>
      <c r="I516" s="216" t="str">
        <f t="shared" si="125"/>
        <v/>
      </c>
      <c r="J516" s="213" t="str">
        <f t="shared" si="126"/>
        <v/>
      </c>
      <c r="K516" s="70"/>
      <c r="L516" s="214"/>
      <c r="N516" s="317"/>
      <c r="O516" s="317"/>
      <c r="P516" s="317"/>
      <c r="Q516" s="317"/>
    </row>
    <row r="517" spans="1:17" s="67" customFormat="1" ht="18" customHeight="1" outlineLevel="1" thickTop="1" thickBot="1">
      <c r="A517" s="213" t="s">
        <v>1012</v>
      </c>
      <c r="B517" s="515" t="s">
        <v>216</v>
      </c>
      <c r="C517" s="447"/>
      <c r="D517" s="211" t="s">
        <v>1013</v>
      </c>
      <c r="E517" s="212"/>
      <c r="F517" s="212" t="s">
        <v>218</v>
      </c>
      <c r="G517" s="216"/>
      <c r="H517" s="213" t="str">
        <f t="shared" si="124"/>
        <v/>
      </c>
      <c r="I517" s="216" t="str">
        <f t="shared" si="125"/>
        <v/>
      </c>
      <c r="J517" s="213" t="str">
        <f t="shared" si="126"/>
        <v/>
      </c>
      <c r="K517" s="70"/>
      <c r="L517" s="214"/>
      <c r="N517" s="317"/>
      <c r="O517" s="317"/>
      <c r="P517" s="317"/>
      <c r="Q517" s="317"/>
    </row>
    <row r="518" spans="1:17" s="67" customFormat="1" ht="18" customHeight="1" outlineLevel="1" thickTop="1" thickBot="1">
      <c r="A518" s="213" t="s">
        <v>1014</v>
      </c>
      <c r="B518" s="515" t="s">
        <v>216</v>
      </c>
      <c r="C518" s="447"/>
      <c r="D518" s="211" t="s">
        <v>1015</v>
      </c>
      <c r="E518" s="212"/>
      <c r="F518" s="212" t="s">
        <v>218</v>
      </c>
      <c r="G518" s="216"/>
      <c r="H518" s="213" t="str">
        <f t="shared" si="124"/>
        <v/>
      </c>
      <c r="I518" s="216" t="str">
        <f t="shared" si="125"/>
        <v/>
      </c>
      <c r="J518" s="213" t="str">
        <f t="shared" si="126"/>
        <v/>
      </c>
      <c r="K518" s="70"/>
      <c r="L518" s="214"/>
      <c r="N518" s="317"/>
      <c r="O518" s="317"/>
      <c r="P518" s="317"/>
      <c r="Q518" s="317"/>
    </row>
    <row r="519" spans="1:17" s="67" customFormat="1" ht="18" customHeight="1" outlineLevel="1" thickTop="1" thickBot="1">
      <c r="A519" s="213" t="s">
        <v>1016</v>
      </c>
      <c r="B519" s="515" t="s">
        <v>216</v>
      </c>
      <c r="C519" s="447"/>
      <c r="D519" s="211" t="s">
        <v>1017</v>
      </c>
      <c r="E519" s="212"/>
      <c r="F519" s="212" t="s">
        <v>218</v>
      </c>
      <c r="G519" s="216"/>
      <c r="H519" s="213" t="str">
        <f t="shared" si="124"/>
        <v/>
      </c>
      <c r="I519" s="216" t="str">
        <f t="shared" si="125"/>
        <v/>
      </c>
      <c r="J519" s="213" t="str">
        <f t="shared" si="126"/>
        <v/>
      </c>
      <c r="K519" s="70"/>
      <c r="L519" s="214"/>
      <c r="N519" s="317"/>
      <c r="O519" s="317"/>
      <c r="P519" s="317"/>
      <c r="Q519" s="317"/>
    </row>
    <row r="520" spans="1:17" s="67" customFormat="1" ht="18" customHeight="1" outlineLevel="1" thickTop="1" thickBot="1">
      <c r="A520" s="213" t="s">
        <v>1018</v>
      </c>
      <c r="B520" s="515" t="s">
        <v>216</v>
      </c>
      <c r="C520" s="447"/>
      <c r="D520" s="211" t="s">
        <v>1019</v>
      </c>
      <c r="E520" s="212"/>
      <c r="F520" s="212" t="s">
        <v>218</v>
      </c>
      <c r="G520" s="216"/>
      <c r="H520" s="213" t="str">
        <f t="shared" si="124"/>
        <v/>
      </c>
      <c r="I520" s="216" t="str">
        <f t="shared" si="125"/>
        <v/>
      </c>
      <c r="J520" s="213" t="str">
        <f t="shared" si="126"/>
        <v/>
      </c>
      <c r="K520" s="70"/>
      <c r="L520" s="214"/>
      <c r="N520" s="317"/>
      <c r="O520" s="317"/>
      <c r="P520" s="317"/>
      <c r="Q520" s="317"/>
    </row>
    <row r="521" spans="1:17" s="67" customFormat="1" ht="18" customHeight="1" outlineLevel="1" thickTop="1" thickBot="1">
      <c r="A521" s="213" t="s">
        <v>1020</v>
      </c>
      <c r="B521" s="515" t="s">
        <v>216</v>
      </c>
      <c r="C521" s="447"/>
      <c r="D521" s="211" t="s">
        <v>1021</v>
      </c>
      <c r="E521" s="212"/>
      <c r="F521" s="212" t="s">
        <v>218</v>
      </c>
      <c r="G521" s="216"/>
      <c r="H521" s="213" t="str">
        <f t="shared" si="124"/>
        <v/>
      </c>
      <c r="I521" s="216" t="str">
        <f t="shared" si="125"/>
        <v/>
      </c>
      <c r="J521" s="213" t="str">
        <f t="shared" si="126"/>
        <v/>
      </c>
      <c r="K521" s="70"/>
      <c r="L521" s="214"/>
      <c r="N521" s="317"/>
      <c r="O521" s="317"/>
      <c r="P521" s="317"/>
      <c r="Q521" s="317"/>
    </row>
    <row r="522" spans="1:17" s="67" customFormat="1" ht="18" customHeight="1" outlineLevel="1" thickTop="1" thickBot="1">
      <c r="A522" s="213" t="s">
        <v>1022</v>
      </c>
      <c r="B522" s="515" t="s">
        <v>216</v>
      </c>
      <c r="C522" s="447"/>
      <c r="D522" s="211" t="s">
        <v>1023</v>
      </c>
      <c r="E522" s="212"/>
      <c r="F522" s="212" t="s">
        <v>218</v>
      </c>
      <c r="G522" s="216"/>
      <c r="H522" s="213" t="str">
        <f t="shared" si="124"/>
        <v/>
      </c>
      <c r="I522" s="216" t="str">
        <f t="shared" si="125"/>
        <v/>
      </c>
      <c r="J522" s="213" t="str">
        <f t="shared" si="126"/>
        <v/>
      </c>
      <c r="K522" s="70"/>
      <c r="L522" s="214"/>
      <c r="N522" s="317"/>
      <c r="O522" s="317"/>
      <c r="P522" s="317"/>
      <c r="Q522" s="317"/>
    </row>
    <row r="523" spans="1:17" s="67" customFormat="1" ht="18" customHeight="1" outlineLevel="1" thickTop="1" thickBot="1">
      <c r="A523" s="213" t="s">
        <v>1024</v>
      </c>
      <c r="B523" s="515" t="s">
        <v>216</v>
      </c>
      <c r="C523" s="447"/>
      <c r="D523" s="211" t="s">
        <v>1025</v>
      </c>
      <c r="E523" s="212"/>
      <c r="F523" s="212" t="s">
        <v>218</v>
      </c>
      <c r="G523" s="216"/>
      <c r="H523" s="213" t="str">
        <f t="shared" si="124"/>
        <v/>
      </c>
      <c r="I523" s="216" t="str">
        <f t="shared" si="125"/>
        <v/>
      </c>
      <c r="J523" s="213" t="str">
        <f t="shared" si="126"/>
        <v/>
      </c>
      <c r="K523" s="70"/>
      <c r="L523" s="214"/>
      <c r="N523" s="317"/>
      <c r="O523" s="317"/>
      <c r="P523" s="317"/>
      <c r="Q523" s="317"/>
    </row>
    <row r="524" spans="1:17" s="67" customFormat="1" ht="18" customHeight="1" outlineLevel="1" thickTop="1" thickBot="1">
      <c r="A524" s="213" t="s">
        <v>1026</v>
      </c>
      <c r="B524" s="515" t="s">
        <v>216</v>
      </c>
      <c r="C524" s="447"/>
      <c r="D524" s="211" t="s">
        <v>1027</v>
      </c>
      <c r="E524" s="212"/>
      <c r="F524" s="212" t="s">
        <v>218</v>
      </c>
      <c r="G524" s="216"/>
      <c r="H524" s="213" t="str">
        <f t="shared" si="124"/>
        <v/>
      </c>
      <c r="I524" s="216" t="str">
        <f t="shared" si="125"/>
        <v/>
      </c>
      <c r="J524" s="213" t="str">
        <f t="shared" si="126"/>
        <v/>
      </c>
      <c r="K524" s="70"/>
      <c r="L524" s="214"/>
      <c r="N524" s="317"/>
      <c r="O524" s="317"/>
      <c r="P524" s="317"/>
      <c r="Q524" s="317"/>
    </row>
    <row r="525" spans="1:17" s="67" customFormat="1" ht="18" customHeight="1" outlineLevel="1" thickTop="1" thickBot="1">
      <c r="A525" s="213" t="s">
        <v>1028</v>
      </c>
      <c r="B525" s="515" t="s">
        <v>216</v>
      </c>
      <c r="C525" s="447"/>
      <c r="D525" s="211" t="s">
        <v>1029</v>
      </c>
      <c r="E525" s="212"/>
      <c r="F525" s="212" t="s">
        <v>218</v>
      </c>
      <c r="G525" s="216"/>
      <c r="H525" s="213" t="str">
        <f t="shared" si="124"/>
        <v/>
      </c>
      <c r="I525" s="216" t="str">
        <f t="shared" si="125"/>
        <v/>
      </c>
      <c r="J525" s="213" t="str">
        <f t="shared" si="126"/>
        <v/>
      </c>
      <c r="K525" s="70"/>
      <c r="L525" s="214"/>
      <c r="N525" s="317"/>
      <c r="O525" s="317"/>
      <c r="P525" s="317"/>
      <c r="Q525" s="317"/>
    </row>
    <row r="526" spans="1:17" s="67" customFormat="1" ht="18" customHeight="1" outlineLevel="1" thickTop="1" thickBot="1">
      <c r="A526" s="213" t="s">
        <v>1030</v>
      </c>
      <c r="B526" s="515" t="s">
        <v>216</v>
      </c>
      <c r="C526" s="447"/>
      <c r="D526" s="211"/>
      <c r="E526" s="212"/>
      <c r="F526" s="212"/>
      <c r="G526" s="216"/>
      <c r="H526" s="213" t="str">
        <f t="shared" si="124"/>
        <v/>
      </c>
      <c r="I526" s="216" t="str">
        <f t="shared" si="125"/>
        <v/>
      </c>
      <c r="J526" s="213" t="str">
        <f t="shared" si="126"/>
        <v/>
      </c>
      <c r="K526" s="70"/>
      <c r="L526" s="214"/>
      <c r="N526" s="317"/>
      <c r="O526" s="317"/>
      <c r="P526" s="317"/>
      <c r="Q526" s="317"/>
    </row>
    <row r="527" spans="1:17" s="67" customFormat="1" ht="18" customHeight="1" outlineLevel="1" thickTop="1" thickBot="1">
      <c r="A527" s="213" t="s">
        <v>1031</v>
      </c>
      <c r="B527" s="515" t="s">
        <v>216</v>
      </c>
      <c r="C527" s="447"/>
      <c r="D527" s="211"/>
      <c r="E527" s="212"/>
      <c r="F527" s="212"/>
      <c r="G527" s="216"/>
      <c r="H527" s="213" t="str">
        <f t="shared" si="124"/>
        <v/>
      </c>
      <c r="I527" s="216" t="str">
        <f t="shared" si="125"/>
        <v/>
      </c>
      <c r="J527" s="213" t="str">
        <f t="shared" si="126"/>
        <v/>
      </c>
      <c r="K527" s="70"/>
      <c r="L527" s="214"/>
      <c r="N527" s="317"/>
      <c r="O527" s="317"/>
      <c r="P527" s="317"/>
      <c r="Q527" s="317"/>
    </row>
    <row r="528" spans="1:17" ht="24.95" customHeight="1" thickTop="1">
      <c r="A528" s="12"/>
      <c r="B528" s="294"/>
      <c r="C528" s="13"/>
      <c r="E528" s="13"/>
      <c r="F528" s="13"/>
      <c r="J528" s="35"/>
      <c r="L528" s="35"/>
    </row>
    <row r="529" spans="1:21" ht="19.5" thickBot="1">
      <c r="A529" s="12"/>
      <c r="B529" s="294"/>
      <c r="C529" s="13"/>
      <c r="E529" s="13"/>
      <c r="F529" s="13"/>
      <c r="H529" s="57" t="s">
        <v>1032</v>
      </c>
      <c r="I529" s="59"/>
      <c r="J529" s="57" t="s">
        <v>1033</v>
      </c>
      <c r="L529" s="35"/>
    </row>
    <row r="530" spans="1:21" s="371" customFormat="1" ht="30" customHeight="1" thickTop="1" thickBot="1">
      <c r="A530" s="363"/>
      <c r="B530" s="362"/>
      <c r="C530" s="363"/>
      <c r="D530" s="364"/>
      <c r="E530" s="363"/>
      <c r="F530" s="363"/>
      <c r="G530" s="449" t="s">
        <v>1034</v>
      </c>
      <c r="H530" s="450">
        <f>H16</f>
        <v>0</v>
      </c>
      <c r="I530" s="451"/>
      <c r="J530" s="450">
        <f>J16</f>
        <v>0</v>
      </c>
      <c r="K530" s="366"/>
      <c r="L530" s="374"/>
      <c r="N530" s="369"/>
      <c r="O530" s="375"/>
      <c r="P530" s="373"/>
      <c r="Q530" s="373"/>
      <c r="R530" s="367"/>
      <c r="S530" s="367"/>
      <c r="T530" s="367"/>
      <c r="U530" s="370"/>
    </row>
    <row r="531" spans="1:21" s="371" customFormat="1" ht="30" customHeight="1" thickTop="1" thickBot="1">
      <c r="A531" s="363"/>
      <c r="B531" s="362"/>
      <c r="C531" s="363"/>
      <c r="D531" s="364"/>
      <c r="E531" s="363"/>
      <c r="F531" s="363"/>
      <c r="G531" s="449" t="s">
        <v>1035</v>
      </c>
      <c r="H531" s="450">
        <f>H48</f>
        <v>0</v>
      </c>
      <c r="I531" s="451"/>
      <c r="J531" s="450">
        <f>J48</f>
        <v>0</v>
      </c>
      <c r="K531" s="366"/>
      <c r="L531" s="374"/>
      <c r="N531" s="369"/>
      <c r="O531" s="375"/>
      <c r="P531" s="373"/>
      <c r="Q531" s="373"/>
      <c r="R531" s="367"/>
      <c r="S531" s="367"/>
      <c r="T531" s="367"/>
      <c r="U531" s="370"/>
    </row>
    <row r="532" spans="1:21" s="371" customFormat="1" ht="30" customHeight="1" thickTop="1" thickBot="1">
      <c r="A532" s="363"/>
      <c r="B532" s="377"/>
      <c r="C532" s="363"/>
      <c r="D532" s="376"/>
      <c r="E532" s="363"/>
      <c r="F532" s="363"/>
      <c r="G532" s="449" t="s">
        <v>1036</v>
      </c>
      <c r="H532" s="450">
        <f>H361</f>
        <v>0</v>
      </c>
      <c r="I532" s="451"/>
      <c r="J532" s="450">
        <f>J361</f>
        <v>0</v>
      </c>
      <c r="K532" s="366"/>
      <c r="L532" s="374"/>
      <c r="N532" s="372"/>
      <c r="O532" s="372"/>
      <c r="P532" s="372"/>
      <c r="Q532" s="372"/>
    </row>
    <row r="533" spans="1:21" s="371" customFormat="1" ht="30" customHeight="1" thickTop="1" thickBot="1">
      <c r="A533" s="363"/>
      <c r="B533" s="377"/>
      <c r="C533" s="363"/>
      <c r="D533" s="376"/>
      <c r="E533" s="363"/>
      <c r="F533" s="363"/>
      <c r="G533" s="449" t="s">
        <v>1037</v>
      </c>
      <c r="H533" s="450">
        <f>H480</f>
        <v>0</v>
      </c>
      <c r="I533" s="451"/>
      <c r="J533" s="450">
        <f>J480</f>
        <v>0</v>
      </c>
      <c r="K533" s="366"/>
      <c r="L533" s="374"/>
      <c r="N533" s="372"/>
      <c r="O533" s="372"/>
      <c r="P533" s="372"/>
      <c r="Q533" s="372"/>
    </row>
    <row r="534" spans="1:21" s="371" customFormat="1" ht="30" customHeight="1" thickTop="1" thickBot="1">
      <c r="A534" s="363"/>
      <c r="B534" s="377"/>
      <c r="C534" s="363"/>
      <c r="D534" s="376"/>
      <c r="E534" s="363"/>
      <c r="F534" s="363"/>
      <c r="G534" s="449" t="s">
        <v>1038</v>
      </c>
      <c r="H534" s="450">
        <f>H493</f>
        <v>0</v>
      </c>
      <c r="I534" s="451"/>
      <c r="J534" s="450">
        <f>J493</f>
        <v>0</v>
      </c>
      <c r="K534" s="366"/>
      <c r="L534" s="374"/>
      <c r="N534" s="372"/>
      <c r="O534" s="372"/>
      <c r="P534" s="372"/>
      <c r="Q534" s="372"/>
    </row>
    <row r="535" spans="1:21" s="371" customFormat="1" ht="30" customHeight="1" thickTop="1" thickBot="1">
      <c r="A535" s="363"/>
      <c r="B535" s="377"/>
      <c r="C535" s="363"/>
      <c r="D535" s="376"/>
      <c r="E535" s="363"/>
      <c r="F535" s="363"/>
      <c r="G535" s="449" t="s">
        <v>1039</v>
      </c>
      <c r="H535" s="450">
        <f>H531+H532+H533+H534+H530</f>
        <v>0</v>
      </c>
      <c r="I535" s="451"/>
      <c r="J535" s="450">
        <f>J531+J532+J533+J534+J530</f>
        <v>0</v>
      </c>
      <c r="K535" s="366"/>
      <c r="L535" s="374"/>
      <c r="N535" s="372"/>
      <c r="O535" s="372"/>
      <c r="P535" s="372"/>
      <c r="Q535" s="372"/>
    </row>
    <row r="536" spans="1:21" s="371" customFormat="1" ht="18" customHeight="1" thickTop="1" thickBot="1">
      <c r="A536" s="363"/>
      <c r="B536" s="377"/>
      <c r="C536" s="365"/>
      <c r="D536" s="378"/>
      <c r="E536" s="379"/>
      <c r="F536" s="365"/>
      <c r="G536" s="365"/>
      <c r="H536" s="365"/>
      <c r="I536" s="380"/>
      <c r="J536" s="338"/>
      <c r="K536" s="366"/>
      <c r="L536" s="374"/>
      <c r="N536" s="368"/>
      <c r="O536" s="368"/>
      <c r="P536" s="368"/>
      <c r="Q536" s="368"/>
    </row>
    <row r="537" spans="1:21" ht="17.25" customHeight="1" thickTop="1">
      <c r="C537" s="13"/>
      <c r="D537" s="45"/>
      <c r="E537" s="51"/>
      <c r="F537" s="13"/>
      <c r="I537" s="44"/>
      <c r="M537" s="11"/>
    </row>
    <row r="538" spans="1:21" ht="17.25" customHeight="1">
      <c r="C538" s="13"/>
      <c r="D538" s="45"/>
      <c r="E538" s="50"/>
      <c r="F538" s="13"/>
      <c r="L538" s="42"/>
      <c r="M538" s="11"/>
    </row>
    <row r="539" spans="1:21" ht="17.25" customHeight="1">
      <c r="C539" s="13"/>
      <c r="D539" s="45"/>
      <c r="E539" s="50"/>
      <c r="F539" s="13"/>
      <c r="I539" s="52"/>
      <c r="L539" s="42"/>
      <c r="M539" s="11"/>
    </row>
    <row r="540" spans="1:21" ht="18" customHeight="1">
      <c r="C540" s="13"/>
      <c r="D540" s="1"/>
      <c r="E540" s="1"/>
      <c r="F540" s="13"/>
      <c r="L540" s="42"/>
    </row>
    <row r="541" spans="1:21" ht="18" customHeight="1">
      <c r="C541" s="13"/>
      <c r="D541" s="1"/>
      <c r="E541" s="1"/>
      <c r="F541" s="13"/>
    </row>
    <row r="542" spans="1:21" ht="18" customHeight="1">
      <c r="C542" s="1"/>
      <c r="D542" s="1"/>
      <c r="E542" s="1"/>
      <c r="F542" s="1"/>
    </row>
    <row r="543" spans="1:21" ht="18" customHeight="1">
      <c r="C543" s="1"/>
      <c r="D543" s="1"/>
      <c r="E543" s="1"/>
      <c r="F543" s="1"/>
    </row>
    <row r="544" spans="1:21" ht="18" customHeight="1">
      <c r="C544" s="1"/>
      <c r="D544" s="1"/>
      <c r="E544" s="1"/>
      <c r="F544" s="1"/>
      <c r="I544" s="75"/>
    </row>
    <row r="545" spans="3:8" ht="18" customHeight="1">
      <c r="C545" s="1"/>
      <c r="D545" s="1"/>
      <c r="E545" s="1"/>
      <c r="F545" s="1"/>
    </row>
    <row r="546" spans="3:8" ht="18" customHeight="1">
      <c r="C546" s="1"/>
      <c r="D546" s="1"/>
      <c r="E546" s="1"/>
      <c r="F546" s="1"/>
    </row>
    <row r="547" spans="3:8" ht="18" customHeight="1">
      <c r="C547" s="1"/>
      <c r="D547" s="1"/>
      <c r="E547" s="1"/>
      <c r="F547" s="1"/>
    </row>
    <row r="548" spans="3:8" ht="18" customHeight="1">
      <c r="C548" s="1"/>
      <c r="D548" s="1"/>
      <c r="E548" s="1"/>
      <c r="F548" s="1"/>
    </row>
    <row r="549" spans="3:8" ht="18" customHeight="1">
      <c r="C549" s="1"/>
      <c r="D549" s="1"/>
      <c r="E549" s="1"/>
      <c r="F549" s="1"/>
    </row>
    <row r="550" spans="3:8" ht="18" customHeight="1">
      <c r="C550" s="56"/>
      <c r="D550" s="1"/>
      <c r="E550" s="1"/>
      <c r="F550" s="56"/>
      <c r="G550" s="56"/>
      <c r="H550" s="56"/>
    </row>
    <row r="551" spans="3:8" ht="18" customHeight="1">
      <c r="C551" s="1"/>
      <c r="D551" s="1"/>
      <c r="E551" s="1"/>
      <c r="F551" s="1"/>
    </row>
    <row r="552" spans="3:8" ht="18" customHeight="1">
      <c r="C552" s="1"/>
      <c r="D552" s="1"/>
      <c r="E552" s="1"/>
      <c r="F552" s="1"/>
    </row>
    <row r="553" spans="3:8" ht="18" customHeight="1">
      <c r="C553" s="1"/>
      <c r="D553" s="1"/>
      <c r="E553" s="1"/>
      <c r="F553" s="1"/>
    </row>
    <row r="554" spans="3:8" ht="18" customHeight="1">
      <c r="C554" s="1"/>
      <c r="D554" s="1"/>
      <c r="E554" s="1"/>
      <c r="F554" s="1"/>
    </row>
    <row r="555" spans="3:8" ht="18" customHeight="1">
      <c r="C555" s="1"/>
      <c r="E555" s="61"/>
      <c r="F555" s="1"/>
    </row>
    <row r="556" spans="3:8" ht="18" customHeight="1">
      <c r="C556" s="1"/>
      <c r="E556" s="59"/>
      <c r="F556" s="1"/>
    </row>
    <row r="557" spans="3:8" ht="18" customHeight="1">
      <c r="C557" s="57"/>
      <c r="E557" s="59"/>
      <c r="F557" s="57"/>
      <c r="G557" s="57"/>
      <c r="H557" s="57"/>
    </row>
    <row r="558" spans="3:8" ht="18" customHeight="1">
      <c r="C558" s="60"/>
      <c r="E558" s="57"/>
      <c r="F558" s="60"/>
      <c r="G558" s="59"/>
      <c r="H558" s="59"/>
    </row>
    <row r="559" spans="3:8" ht="18" customHeight="1">
      <c r="C559" s="60"/>
      <c r="E559" s="57"/>
      <c r="F559" s="60"/>
      <c r="G559" s="62"/>
      <c r="H559" s="62"/>
    </row>
    <row r="560" spans="3:8" ht="18" customHeight="1">
      <c r="C560" s="58"/>
      <c r="E560" s="1"/>
      <c r="F560" s="58"/>
      <c r="G560" s="57"/>
      <c r="H560" s="57"/>
    </row>
    <row r="561" spans="3:8" ht="18" customHeight="1">
      <c r="C561" s="58"/>
      <c r="F561" s="58"/>
      <c r="G561" s="57"/>
      <c r="H561" s="57"/>
    </row>
    <row r="562" spans="3:8" ht="18" customHeight="1">
      <c r="C562" s="1"/>
      <c r="F562" s="1"/>
    </row>
  </sheetData>
  <sheetProtection algorithmName="SHA-512" hashValue="Ps+f2nJHACnfqRahncXadtH9GgbKsDclbKUa84JUqrfsegjGW8+6RmzGUxNjhxumyoE4RLX0y7bq7l/uKAXduw==" saltValue="ZwTTmLPlbI+4x4z9X6k/cA==" spinCount="100000" sheet="1" objects="1" scenarios="1"/>
  <protectedRanges>
    <protectedRange sqref="L14:L527 B14:B527" name="Range2"/>
    <protectedRange sqref="H7:H8" name="Range3"/>
    <protectedRange sqref="E18:E23 D24:E24 G18:G24 D25:G27" name="Range4"/>
    <protectedRange sqref="F18:F24 C30:G46 C47 C18:C28 C50:C64 C66:C76 C78:C86 C88:C105 C107:C119 C121:C137 C139:C147 C149:C157 C159:C174 C176:C190 C192:C201 C203:C211 C213:C229 C231:C248 C250:C271 C274:C285 C287:C292 C294:C304 C306:C313 C315:C322 C324:C332 C334:C352 C354:C360 C363:C372 C374:C381 C383:C392 C394:C400 C402:C412 C414:C419 C421:C431 C433:C442 C444:C447 C449:C452 C454:C458 C460:C469 C471:C479 C481:C492 C494:C505 C507:C512 C514:C527" name="Range5"/>
    <protectedRange sqref="G50:G59 D60:G63" name="Range6"/>
    <protectedRange sqref="G66:G72 G74 D73:G73 D75:G75" name="Range7"/>
    <protectedRange sqref="G78:G85" name="Range8"/>
    <protectedRange sqref="G88:G104" name="Range9"/>
    <protectedRange sqref="G107:G118" name="Range10"/>
    <protectedRange sqref="G121:G136" name="Range11"/>
    <protectedRange sqref="G139:G146" name="Range12"/>
    <protectedRange sqref="G149:G156" name="Range13"/>
    <protectedRange sqref="G159:G173" name="Range14"/>
    <protectedRange sqref="G176:G189" name="Range15"/>
    <protectedRange sqref="G192:G200" name="Range16"/>
    <protectedRange sqref="G203:G210" name="Range17"/>
    <protectedRange sqref="G213:G228" name="Range18"/>
    <protectedRange sqref="G231:G247" name="Range19"/>
    <protectedRange sqref="G250:G270" name="Range20"/>
    <protectedRange sqref="G274:G284" name="Range21"/>
    <protectedRange sqref="G287:G291" name="Range22"/>
    <protectedRange sqref="G294:G303" name="Range23"/>
    <protectedRange sqref="G306:G312" name="Range24"/>
    <protectedRange sqref="G315:G321" name="Range25"/>
    <protectedRange sqref="D324:G331" name="Range26"/>
    <protectedRange sqref="D334:G352" name="Range27"/>
    <protectedRange sqref="G363:G368 G370 D369:G369 D371:G371" name="Range29"/>
    <protectedRange sqref="G374:G376 D377:G380" name="Range30"/>
    <protectedRange sqref="D383:G391" name="Range31"/>
    <protectedRange sqref="D394:G400" name="Range32"/>
    <protectedRange sqref="D402:G411" name="Range33"/>
    <protectedRange sqref="D421:G430" name="Range34"/>
    <protectedRange sqref="D433:G441" name="Range35"/>
    <protectedRange sqref="D444:G446" name="Range36"/>
    <protectedRange sqref="D414:G418" name="Range37"/>
    <protectedRange sqref="D449:G451" name="Range38"/>
    <protectedRange sqref="D454:G457" name="Range39"/>
    <protectedRange sqref="D469 D460:G468" name="Range40"/>
    <protectedRange sqref="D471:G478" name="Range41"/>
    <protectedRange sqref="D481:G491" name="Range42"/>
    <protectedRange sqref="D494:G504" name="Range43"/>
    <protectedRange sqref="D507:G511" name="Range44"/>
    <protectedRange sqref="D514:G526" name="Range45"/>
    <protectedRange sqref="D18:D23" name="Range4_1"/>
    <protectedRange sqref="D50:F59" name="Range6_3"/>
    <protectedRange sqref="D74:F74 D66:F72" name="Range7_1"/>
    <protectedRange sqref="D78:F85" name="Range8_1"/>
    <protectedRange sqref="D88:F104" name="Range9_1"/>
    <protectedRange sqref="D107:F118" name="Range10_1"/>
    <protectedRange sqref="D121:F136" name="Range11_1"/>
    <protectedRange sqref="D139:F146" name="Range12_1"/>
    <protectedRange sqref="D149:F156" name="Range13_1"/>
    <protectedRange sqref="D159:F173" name="Range14_1"/>
    <protectedRange sqref="D176:F189" name="Range15_2"/>
    <protectedRange sqref="D192:F200" name="Range16_1"/>
    <protectedRange sqref="D203:F210" name="Range17_1"/>
    <protectedRange sqref="D213:F228" name="Range18_1"/>
    <protectedRange sqref="D231:F247" name="Range19_2"/>
    <protectedRange sqref="D250:F270" name="Range20_2"/>
    <protectedRange sqref="D274:F284" name="Range21_1"/>
    <protectedRange sqref="D287:F291" name="Range22_1"/>
    <protectedRange sqref="D294:F303" name="Range23_1"/>
    <protectedRange sqref="F315:F317 D306:F312" name="Range24_1"/>
    <protectedRange sqref="D315:E317 D318:F321" name="Range25_2"/>
    <protectedRange sqref="D363:F368 D370:F370" name="Range29_1"/>
    <protectedRange sqref="D374:F376" name="Range30_2"/>
    <protectedRange sqref="B14:C527" name="Range67"/>
    <protectedRange sqref="D354:G360" name="Range68"/>
    <protectedRange sqref="H7:H8" name="Intervalo69"/>
    <protectedRange sqref="C8" name="Range70"/>
    <protectedRange sqref="H4:H8" name="Range71"/>
  </protectedRanges>
  <mergeCells count="20">
    <mergeCell ref="L11:L12"/>
    <mergeCell ref="E11:E12"/>
    <mergeCell ref="F11:F12"/>
    <mergeCell ref="G11:G12"/>
    <mergeCell ref="H11:H12"/>
    <mergeCell ref="I11:I12"/>
    <mergeCell ref="J11:J12"/>
    <mergeCell ref="A7:B7"/>
    <mergeCell ref="C7:D7"/>
    <mergeCell ref="A8:B8"/>
    <mergeCell ref="C8:D8"/>
    <mergeCell ref="A11:A12"/>
    <mergeCell ref="B11:C11"/>
    <mergeCell ref="D11:D12"/>
    <mergeCell ref="A4:B4"/>
    <mergeCell ref="C4:D4"/>
    <mergeCell ref="A5:B5"/>
    <mergeCell ref="C5:D5"/>
    <mergeCell ref="A6:B6"/>
    <mergeCell ref="C6:D6"/>
  </mergeCells>
  <conditionalFormatting sqref="B18:B28">
    <cfRule type="expression" dxfId="355" priority="241">
      <formula>$B18&lt;&gt;"[ ESCOLHER ]"</formula>
    </cfRule>
    <cfRule type="expression" dxfId="354" priority="242">
      <formula>$D18&lt;&gt;""</formula>
    </cfRule>
  </conditionalFormatting>
  <conditionalFormatting sqref="B30:B47">
    <cfRule type="expression" dxfId="353" priority="245">
      <formula>$B30&lt;&gt;"[ ESCOLHER ]"</formula>
    </cfRule>
    <cfRule type="expression" dxfId="352" priority="246">
      <formula>$D30&lt;&gt;""</formula>
    </cfRule>
  </conditionalFormatting>
  <conditionalFormatting sqref="B50:B64">
    <cfRule type="expression" dxfId="351" priority="237">
      <formula>$B50&lt;&gt;"[ ESCOLHER ]"</formula>
    </cfRule>
    <cfRule type="expression" dxfId="350" priority="238">
      <formula>$D50&lt;&gt;""</formula>
    </cfRule>
  </conditionalFormatting>
  <conditionalFormatting sqref="B66:B76">
    <cfRule type="expression" dxfId="349" priority="233">
      <formula>$B66&lt;&gt;"[ ESCOLHER ]"</formula>
    </cfRule>
    <cfRule type="expression" dxfId="348" priority="234">
      <formula>$D66&lt;&gt;""</formula>
    </cfRule>
  </conditionalFormatting>
  <conditionalFormatting sqref="C18:C28">
    <cfRule type="notContainsBlanks" dxfId="347" priority="239">
      <formula>LEN(TRIM(C18))&gt;0</formula>
    </cfRule>
    <cfRule type="expression" dxfId="346" priority="240">
      <formula>$B18&lt;&gt;"[ ESCOLHER ]"</formula>
    </cfRule>
  </conditionalFormatting>
  <conditionalFormatting sqref="C30:C47">
    <cfRule type="notContainsBlanks" dxfId="345" priority="243">
      <formula>LEN(TRIM(C30))&gt;0</formula>
    </cfRule>
    <cfRule type="expression" dxfId="344" priority="244">
      <formula>$B30&lt;&gt;"[ ESCOLHER ]"</formula>
    </cfRule>
  </conditionalFormatting>
  <conditionalFormatting sqref="C50:C64">
    <cfRule type="notContainsBlanks" dxfId="343" priority="235">
      <formula>LEN(TRIM(C50))&gt;0</formula>
    </cfRule>
    <cfRule type="expression" dxfId="342" priority="236">
      <formula>$B50&lt;&gt;"[ ESCOLHER ]"</formula>
    </cfRule>
  </conditionalFormatting>
  <conditionalFormatting sqref="C66:C76">
    <cfRule type="notContainsBlanks" dxfId="341" priority="231">
      <formula>LEN(TRIM(C66))&gt;0</formula>
    </cfRule>
    <cfRule type="expression" dxfId="340" priority="232">
      <formula>$B66&lt;&gt;"[ ESCOLHER ]"</formula>
    </cfRule>
  </conditionalFormatting>
  <conditionalFormatting sqref="C78:C86">
    <cfRule type="notContainsBlanks" dxfId="339" priority="227">
      <formula>LEN(TRIM(C78))&gt;0</formula>
    </cfRule>
    <cfRule type="expression" dxfId="338" priority="228">
      <formula>$B78&lt;&gt;"[ ESCOLHER ]"</formula>
    </cfRule>
  </conditionalFormatting>
  <conditionalFormatting sqref="C88:C105">
    <cfRule type="notContainsBlanks" dxfId="337" priority="223">
      <formula>LEN(TRIM(C88))&gt;0</formula>
    </cfRule>
    <cfRule type="expression" dxfId="336" priority="224">
      <formula>$B88&lt;&gt;"[ ESCOLHER ]"</formula>
    </cfRule>
  </conditionalFormatting>
  <conditionalFormatting sqref="C107:C119">
    <cfRule type="notContainsBlanks" dxfId="335" priority="219">
      <formula>LEN(TRIM(C107))&gt;0</formula>
    </cfRule>
    <cfRule type="expression" dxfId="334" priority="220">
      <formula>$B107&lt;&gt;"[ ESCOLHER ]"</formula>
    </cfRule>
  </conditionalFormatting>
  <conditionalFormatting sqref="C121:C137">
    <cfRule type="notContainsBlanks" dxfId="333" priority="215">
      <formula>LEN(TRIM(C121))&gt;0</formula>
    </cfRule>
    <cfRule type="expression" dxfId="332" priority="216">
      <formula>$B121&lt;&gt;"[ ESCOLHER ]"</formula>
    </cfRule>
  </conditionalFormatting>
  <conditionalFormatting sqref="C139:C147">
    <cfRule type="notContainsBlanks" dxfId="331" priority="211">
      <formula>LEN(TRIM(C139))&gt;0</formula>
    </cfRule>
    <cfRule type="expression" dxfId="330" priority="212">
      <formula>$B139&lt;&gt;"[ ESCOLHER ]"</formula>
    </cfRule>
  </conditionalFormatting>
  <conditionalFormatting sqref="C149:C157">
    <cfRule type="notContainsBlanks" dxfId="329" priority="207">
      <formula>LEN(TRIM(C149))&gt;0</formula>
    </cfRule>
    <cfRule type="expression" dxfId="328" priority="208">
      <formula>$B149&lt;&gt;"[ ESCOLHER ]"</formula>
    </cfRule>
  </conditionalFormatting>
  <conditionalFormatting sqref="C159:C174">
    <cfRule type="notContainsBlanks" dxfId="327" priority="203">
      <formula>LEN(TRIM(C159))&gt;0</formula>
    </cfRule>
    <cfRule type="expression" dxfId="326" priority="204">
      <formula>$B159&lt;&gt;"[ ESCOLHER ]"</formula>
    </cfRule>
  </conditionalFormatting>
  <conditionalFormatting sqref="C176:C190">
    <cfRule type="notContainsBlanks" dxfId="325" priority="199">
      <formula>LEN(TRIM(C176))&gt;0</formula>
    </cfRule>
    <cfRule type="expression" dxfId="324" priority="200">
      <formula>$B176&lt;&gt;"[ ESCOLHER ]"</formula>
    </cfRule>
  </conditionalFormatting>
  <conditionalFormatting sqref="C192:C201">
    <cfRule type="notContainsBlanks" dxfId="323" priority="195">
      <formula>LEN(TRIM(C192))&gt;0</formula>
    </cfRule>
    <cfRule type="expression" dxfId="322" priority="196">
      <formula>$B192&lt;&gt;"[ ESCOLHER ]"</formula>
    </cfRule>
  </conditionalFormatting>
  <conditionalFormatting sqref="C203:C211">
    <cfRule type="notContainsBlanks" dxfId="321" priority="191">
      <formula>LEN(TRIM(C203))&gt;0</formula>
    </cfRule>
    <cfRule type="expression" dxfId="320" priority="192">
      <formula>$B203&lt;&gt;"[ ESCOLHER ]"</formula>
    </cfRule>
  </conditionalFormatting>
  <conditionalFormatting sqref="C213:C229">
    <cfRule type="notContainsBlanks" dxfId="319" priority="187">
      <formula>LEN(TRIM(C213))&gt;0</formula>
    </cfRule>
    <cfRule type="expression" dxfId="318" priority="188">
      <formula>$B213&lt;&gt;"[ ESCOLHER ]"</formula>
    </cfRule>
  </conditionalFormatting>
  <conditionalFormatting sqref="C231:C248">
    <cfRule type="notContainsBlanks" dxfId="317" priority="183">
      <formula>LEN(TRIM(C231))&gt;0</formula>
    </cfRule>
    <cfRule type="expression" dxfId="316" priority="184">
      <formula>$B231&lt;&gt;"[ ESCOLHER ]"</formula>
    </cfRule>
  </conditionalFormatting>
  <conditionalFormatting sqref="C250:C271">
    <cfRule type="notContainsBlanks" dxfId="315" priority="179">
      <formula>LEN(TRIM(C250))&gt;0</formula>
    </cfRule>
    <cfRule type="expression" dxfId="314" priority="180">
      <formula>$B250&lt;&gt;"[ ESCOLHER ]"</formula>
    </cfRule>
  </conditionalFormatting>
  <conditionalFormatting sqref="C274:C285">
    <cfRule type="notContainsBlanks" dxfId="313" priority="175">
      <formula>LEN(TRIM(C274))&gt;0</formula>
    </cfRule>
    <cfRule type="expression" dxfId="312" priority="176">
      <formula>$B274&lt;&gt;"[ ESCOLHER ]"</formula>
    </cfRule>
  </conditionalFormatting>
  <conditionalFormatting sqref="C287:C292">
    <cfRule type="notContainsBlanks" dxfId="311" priority="171">
      <formula>LEN(TRIM(C287))&gt;0</formula>
    </cfRule>
    <cfRule type="expression" dxfId="310" priority="172">
      <formula>$B287&lt;&gt;"[ ESCOLHER ]"</formula>
    </cfRule>
  </conditionalFormatting>
  <conditionalFormatting sqref="C294:C304">
    <cfRule type="notContainsBlanks" dxfId="309" priority="167">
      <formula>LEN(TRIM(C294))&gt;0</formula>
    </cfRule>
    <cfRule type="expression" dxfId="308" priority="168">
      <formula>$B294&lt;&gt;"[ ESCOLHER ]"</formula>
    </cfRule>
  </conditionalFormatting>
  <conditionalFormatting sqref="C306:C313">
    <cfRule type="notContainsBlanks" dxfId="307" priority="163">
      <formula>LEN(TRIM(C306))&gt;0</formula>
    </cfRule>
    <cfRule type="expression" dxfId="306" priority="164">
      <formula>$B306&lt;&gt;"[ ESCOLHER ]"</formula>
    </cfRule>
  </conditionalFormatting>
  <conditionalFormatting sqref="C315:C322">
    <cfRule type="notContainsBlanks" dxfId="305" priority="159">
      <formula>LEN(TRIM(C315))&gt;0</formula>
    </cfRule>
    <cfRule type="expression" dxfId="304" priority="160">
      <formula>$B315&lt;&gt;"[ ESCOLHER ]"</formula>
    </cfRule>
  </conditionalFormatting>
  <conditionalFormatting sqref="C324:C332">
    <cfRule type="notContainsBlanks" dxfId="303" priority="155">
      <formula>LEN(TRIM(C324))&gt;0</formula>
    </cfRule>
    <cfRule type="expression" dxfId="302" priority="156">
      <formula>$B324&lt;&gt;"[ ESCOLHER ]"</formula>
    </cfRule>
  </conditionalFormatting>
  <conditionalFormatting sqref="C334:C352">
    <cfRule type="notContainsBlanks" dxfId="301" priority="151">
      <formula>LEN(TRIM(C334))&gt;0</formula>
    </cfRule>
    <cfRule type="expression" dxfId="300" priority="152">
      <formula>$B334&lt;&gt;"[ ESCOLHER ]"</formula>
    </cfRule>
  </conditionalFormatting>
  <conditionalFormatting sqref="C354:C360">
    <cfRule type="notContainsBlanks" dxfId="299" priority="147">
      <formula>LEN(TRIM(C354))&gt;0</formula>
    </cfRule>
    <cfRule type="expression" dxfId="298" priority="148">
      <formula>$B354&lt;&gt;"[ ESCOLHER ]"</formula>
    </cfRule>
  </conditionalFormatting>
  <conditionalFormatting sqref="C363:C372">
    <cfRule type="notContainsBlanks" dxfId="297" priority="143">
      <formula>LEN(TRIM(C363))&gt;0</formula>
    </cfRule>
    <cfRule type="expression" dxfId="296" priority="144">
      <formula>$B363&lt;&gt;"[ ESCOLHER ]"</formula>
    </cfRule>
  </conditionalFormatting>
  <conditionalFormatting sqref="C374:C381">
    <cfRule type="notContainsBlanks" dxfId="295" priority="139">
      <formula>LEN(TRIM(C374))&gt;0</formula>
    </cfRule>
    <cfRule type="expression" dxfId="294" priority="140">
      <formula>$B374&lt;&gt;"[ ESCOLHER ]"</formula>
    </cfRule>
  </conditionalFormatting>
  <conditionalFormatting sqref="C383:C392">
    <cfRule type="notContainsBlanks" dxfId="293" priority="135">
      <formula>LEN(TRIM(C383))&gt;0</formula>
    </cfRule>
    <cfRule type="expression" dxfId="292" priority="136">
      <formula>$B383&lt;&gt;"[ ESCOLHER ]"</formula>
    </cfRule>
  </conditionalFormatting>
  <conditionalFormatting sqref="C394:C400">
    <cfRule type="notContainsBlanks" dxfId="291" priority="131">
      <formula>LEN(TRIM(C394))&gt;0</formula>
    </cfRule>
    <cfRule type="expression" dxfId="290" priority="132">
      <formula>$B394&lt;&gt;"[ ESCOLHER ]"</formula>
    </cfRule>
  </conditionalFormatting>
  <conditionalFormatting sqref="C402:C412">
    <cfRule type="notContainsBlanks" dxfId="289" priority="127">
      <formula>LEN(TRIM(C402))&gt;0</formula>
    </cfRule>
    <cfRule type="expression" dxfId="288" priority="128">
      <formula>$B402&lt;&gt;"[ ESCOLHER ]"</formula>
    </cfRule>
  </conditionalFormatting>
  <conditionalFormatting sqref="C414:C419">
    <cfRule type="notContainsBlanks" dxfId="287" priority="123">
      <formula>LEN(TRIM(C414))&gt;0</formula>
    </cfRule>
    <cfRule type="expression" dxfId="286" priority="124">
      <formula>$B414&lt;&gt;"[ ESCOLHER ]"</formula>
    </cfRule>
  </conditionalFormatting>
  <conditionalFormatting sqref="C421:C431">
    <cfRule type="notContainsBlanks" dxfId="285" priority="119">
      <formula>LEN(TRIM(C421))&gt;0</formula>
    </cfRule>
    <cfRule type="expression" dxfId="284" priority="120">
      <formula>$B421&lt;&gt;"[ ESCOLHER ]"</formula>
    </cfRule>
  </conditionalFormatting>
  <conditionalFormatting sqref="C433:C442">
    <cfRule type="notContainsBlanks" dxfId="283" priority="115">
      <formula>LEN(TRIM(C433))&gt;0</formula>
    </cfRule>
    <cfRule type="expression" dxfId="282" priority="116">
      <formula>$B433&lt;&gt;"[ ESCOLHER ]"</formula>
    </cfRule>
  </conditionalFormatting>
  <conditionalFormatting sqref="C444:C447">
    <cfRule type="notContainsBlanks" dxfId="281" priority="111">
      <formula>LEN(TRIM(C444))&gt;0</formula>
    </cfRule>
    <cfRule type="expression" dxfId="280" priority="112">
      <formula>$B444&lt;&gt;"[ ESCOLHER ]"</formula>
    </cfRule>
  </conditionalFormatting>
  <conditionalFormatting sqref="C449:C452">
    <cfRule type="notContainsBlanks" dxfId="279" priority="107">
      <formula>LEN(TRIM(C449))&gt;0</formula>
    </cfRule>
    <cfRule type="expression" dxfId="278" priority="108">
      <formula>$B449&lt;&gt;"[ ESCOLHER ]"</formula>
    </cfRule>
  </conditionalFormatting>
  <conditionalFormatting sqref="C454:C458">
    <cfRule type="notContainsBlanks" dxfId="277" priority="103">
      <formula>LEN(TRIM(C454))&gt;0</formula>
    </cfRule>
    <cfRule type="expression" dxfId="276" priority="104">
      <formula>$B454&lt;&gt;"[ ESCOLHER ]"</formula>
    </cfRule>
  </conditionalFormatting>
  <conditionalFormatting sqref="C460:C469">
    <cfRule type="notContainsBlanks" dxfId="275" priority="99">
      <formula>LEN(TRIM(C460))&gt;0</formula>
    </cfRule>
    <cfRule type="expression" dxfId="274" priority="100">
      <formula>$B460&lt;&gt;"[ ESCOLHER ]"</formula>
    </cfRule>
  </conditionalFormatting>
  <conditionalFormatting sqref="C471:C479">
    <cfRule type="notContainsBlanks" dxfId="273" priority="95">
      <formula>LEN(TRIM(C471))&gt;0</formula>
    </cfRule>
    <cfRule type="expression" dxfId="272" priority="96">
      <formula>$B471&lt;&gt;"[ ESCOLHER ]"</formula>
    </cfRule>
  </conditionalFormatting>
  <conditionalFormatting sqref="C481:C492">
    <cfRule type="notContainsBlanks" dxfId="271" priority="91">
      <formula>LEN(TRIM(C481))&gt;0</formula>
    </cfRule>
    <cfRule type="expression" dxfId="270" priority="92">
      <formula>$B481&lt;&gt;"[ ESCOLHER ]"</formula>
    </cfRule>
  </conditionalFormatting>
  <conditionalFormatting sqref="C494:C505">
    <cfRule type="notContainsBlanks" dxfId="269" priority="87">
      <formula>LEN(TRIM(C494))&gt;0</formula>
    </cfRule>
    <cfRule type="expression" dxfId="268" priority="88">
      <formula>$B494&lt;&gt;"[ ESCOLHER ]"</formula>
    </cfRule>
  </conditionalFormatting>
  <conditionalFormatting sqref="C507:C512">
    <cfRule type="notContainsBlanks" dxfId="267" priority="83">
      <formula>LEN(TRIM(C507))&gt;0</formula>
    </cfRule>
    <cfRule type="expression" dxfId="266" priority="84">
      <formula>$B507&lt;&gt;"[ ESCOLHER ]"</formula>
    </cfRule>
  </conditionalFormatting>
  <conditionalFormatting sqref="C514:C527">
    <cfRule type="notContainsBlanks" dxfId="265" priority="79">
      <formula>LEN(TRIM(C514))&gt;0</formula>
    </cfRule>
    <cfRule type="expression" dxfId="264" priority="80">
      <formula>$B514&lt;&gt;"[ ESCOLHER ]"</formula>
    </cfRule>
  </conditionalFormatting>
  <conditionalFormatting sqref="B78:B86">
    <cfRule type="expression" dxfId="263" priority="77">
      <formula>$B78&lt;&gt;"[ ESCOLHER ]"</formula>
    </cfRule>
    <cfRule type="expression" dxfId="262" priority="78">
      <formula>$D78&lt;&gt;""</formula>
    </cfRule>
  </conditionalFormatting>
  <conditionalFormatting sqref="B88:B105">
    <cfRule type="expression" dxfId="261" priority="75">
      <formula>$B88&lt;&gt;"[ ESCOLHER ]"</formula>
    </cfRule>
    <cfRule type="expression" dxfId="260" priority="76">
      <formula>$D88&lt;&gt;""</formula>
    </cfRule>
  </conditionalFormatting>
  <conditionalFormatting sqref="B107:B119">
    <cfRule type="expression" dxfId="259" priority="73">
      <formula>$B107&lt;&gt;"[ ESCOLHER ]"</formula>
    </cfRule>
    <cfRule type="expression" dxfId="258" priority="74">
      <formula>$D107&lt;&gt;""</formula>
    </cfRule>
  </conditionalFormatting>
  <conditionalFormatting sqref="B121:B137">
    <cfRule type="expression" dxfId="257" priority="71">
      <formula>$B121&lt;&gt;"[ ESCOLHER ]"</formula>
    </cfRule>
    <cfRule type="expression" dxfId="256" priority="72">
      <formula>$D121&lt;&gt;""</formula>
    </cfRule>
  </conditionalFormatting>
  <conditionalFormatting sqref="B139:B147">
    <cfRule type="expression" dxfId="255" priority="69">
      <formula>$B139&lt;&gt;"[ ESCOLHER ]"</formula>
    </cfRule>
    <cfRule type="expression" dxfId="254" priority="70">
      <formula>$D139&lt;&gt;""</formula>
    </cfRule>
  </conditionalFormatting>
  <conditionalFormatting sqref="B149:B157">
    <cfRule type="expression" dxfId="253" priority="67">
      <formula>$B149&lt;&gt;"[ ESCOLHER ]"</formula>
    </cfRule>
    <cfRule type="expression" dxfId="252" priority="68">
      <formula>$D149&lt;&gt;""</formula>
    </cfRule>
  </conditionalFormatting>
  <conditionalFormatting sqref="B159:B174">
    <cfRule type="expression" dxfId="251" priority="65">
      <formula>$B159&lt;&gt;"[ ESCOLHER ]"</formula>
    </cfRule>
    <cfRule type="expression" dxfId="250" priority="66">
      <formula>$D159&lt;&gt;""</formula>
    </cfRule>
  </conditionalFormatting>
  <conditionalFormatting sqref="B176:B190">
    <cfRule type="expression" dxfId="249" priority="63">
      <formula>$B176&lt;&gt;"[ ESCOLHER ]"</formula>
    </cfRule>
    <cfRule type="expression" dxfId="248" priority="64">
      <formula>$D176&lt;&gt;""</formula>
    </cfRule>
  </conditionalFormatting>
  <conditionalFormatting sqref="B192:B201">
    <cfRule type="expression" dxfId="247" priority="61">
      <formula>$B192&lt;&gt;"[ ESCOLHER ]"</formula>
    </cfRule>
    <cfRule type="expression" dxfId="246" priority="62">
      <formula>$D192&lt;&gt;""</formula>
    </cfRule>
  </conditionalFormatting>
  <conditionalFormatting sqref="B203:B211">
    <cfRule type="expression" dxfId="245" priority="59">
      <formula>$B203&lt;&gt;"[ ESCOLHER ]"</formula>
    </cfRule>
    <cfRule type="expression" dxfId="244" priority="60">
      <formula>$D203&lt;&gt;""</formula>
    </cfRule>
  </conditionalFormatting>
  <conditionalFormatting sqref="B213:B229">
    <cfRule type="expression" dxfId="243" priority="57">
      <formula>$B213&lt;&gt;"[ ESCOLHER ]"</formula>
    </cfRule>
    <cfRule type="expression" dxfId="242" priority="58">
      <formula>$D213&lt;&gt;""</formula>
    </cfRule>
  </conditionalFormatting>
  <conditionalFormatting sqref="B231:B248">
    <cfRule type="expression" dxfId="241" priority="55">
      <formula>$B231&lt;&gt;"[ ESCOLHER ]"</formula>
    </cfRule>
    <cfRule type="expression" dxfId="240" priority="56">
      <formula>$D231&lt;&gt;""</formula>
    </cfRule>
  </conditionalFormatting>
  <conditionalFormatting sqref="B250:B271">
    <cfRule type="expression" dxfId="239" priority="53">
      <formula>$B250&lt;&gt;"[ ESCOLHER ]"</formula>
    </cfRule>
    <cfRule type="expression" dxfId="238" priority="54">
      <formula>$D250&lt;&gt;""</formula>
    </cfRule>
  </conditionalFormatting>
  <conditionalFormatting sqref="B274:B285">
    <cfRule type="expression" dxfId="237" priority="51">
      <formula>$B274&lt;&gt;"[ ESCOLHER ]"</formula>
    </cfRule>
    <cfRule type="expression" dxfId="236" priority="52">
      <formula>$D274&lt;&gt;""</formula>
    </cfRule>
  </conditionalFormatting>
  <conditionalFormatting sqref="B287:B292">
    <cfRule type="expression" dxfId="235" priority="49">
      <formula>$B287&lt;&gt;"[ ESCOLHER ]"</formula>
    </cfRule>
    <cfRule type="expression" dxfId="234" priority="50">
      <formula>$D287&lt;&gt;""</formula>
    </cfRule>
  </conditionalFormatting>
  <conditionalFormatting sqref="B294:B304">
    <cfRule type="expression" dxfId="233" priority="47">
      <formula>$B294&lt;&gt;"[ ESCOLHER ]"</formula>
    </cfRule>
    <cfRule type="expression" dxfId="232" priority="48">
      <formula>$D294&lt;&gt;""</formula>
    </cfRule>
  </conditionalFormatting>
  <conditionalFormatting sqref="B306:B313">
    <cfRule type="expression" dxfId="231" priority="45">
      <formula>$B306&lt;&gt;"[ ESCOLHER ]"</formula>
    </cfRule>
    <cfRule type="expression" dxfId="230" priority="46">
      <formula>$D306&lt;&gt;""</formula>
    </cfRule>
  </conditionalFormatting>
  <conditionalFormatting sqref="B315:B322">
    <cfRule type="expression" dxfId="229" priority="43">
      <formula>$B315&lt;&gt;"[ ESCOLHER ]"</formula>
    </cfRule>
    <cfRule type="expression" dxfId="228" priority="44">
      <formula>$D315&lt;&gt;""</formula>
    </cfRule>
  </conditionalFormatting>
  <conditionalFormatting sqref="B324:B332">
    <cfRule type="expression" dxfId="227" priority="41">
      <formula>$B324&lt;&gt;"[ ESCOLHER ]"</formula>
    </cfRule>
    <cfRule type="expression" dxfId="226" priority="42">
      <formula>$D324&lt;&gt;""</formula>
    </cfRule>
  </conditionalFormatting>
  <conditionalFormatting sqref="B334:B352">
    <cfRule type="expression" dxfId="225" priority="39">
      <formula>$B334&lt;&gt;"[ ESCOLHER ]"</formula>
    </cfRule>
    <cfRule type="expression" dxfId="224" priority="40">
      <formula>$D334&lt;&gt;""</formula>
    </cfRule>
  </conditionalFormatting>
  <conditionalFormatting sqref="B354:B360">
    <cfRule type="expression" dxfId="223" priority="35">
      <formula>$B354&lt;&gt;"[ ESCOLHER ]"</formula>
    </cfRule>
    <cfRule type="expression" dxfId="222" priority="36">
      <formula>$D354&lt;&gt;""</formula>
    </cfRule>
  </conditionalFormatting>
  <conditionalFormatting sqref="B363:B372">
    <cfRule type="expression" dxfId="221" priority="33">
      <formula>$B363&lt;&gt;"[ ESCOLHER ]"</formula>
    </cfRule>
    <cfRule type="expression" dxfId="220" priority="34">
      <formula>$D363&lt;&gt;""</formula>
    </cfRule>
  </conditionalFormatting>
  <conditionalFormatting sqref="B374:B381">
    <cfRule type="expression" dxfId="219" priority="31">
      <formula>$B374&lt;&gt;"[ ESCOLHER ]"</formula>
    </cfRule>
    <cfRule type="expression" dxfId="218" priority="32">
      <formula>$D374&lt;&gt;""</formula>
    </cfRule>
  </conditionalFormatting>
  <conditionalFormatting sqref="B383:B392">
    <cfRule type="expression" dxfId="217" priority="29">
      <formula>$B383&lt;&gt;"[ ESCOLHER ]"</formula>
    </cfRule>
    <cfRule type="expression" dxfId="216" priority="30">
      <formula>$D383&lt;&gt;""</formula>
    </cfRule>
  </conditionalFormatting>
  <conditionalFormatting sqref="B394:B400">
    <cfRule type="expression" dxfId="215" priority="27">
      <formula>$B394&lt;&gt;"[ ESCOLHER ]"</formula>
    </cfRule>
    <cfRule type="expression" dxfId="214" priority="28">
      <formula>$D394&lt;&gt;""</formula>
    </cfRule>
  </conditionalFormatting>
  <conditionalFormatting sqref="B402:B412">
    <cfRule type="expression" dxfId="213" priority="25">
      <formula>$B402&lt;&gt;"[ ESCOLHER ]"</formula>
    </cfRule>
    <cfRule type="expression" dxfId="212" priority="26">
      <formula>$D402&lt;&gt;""</formula>
    </cfRule>
  </conditionalFormatting>
  <conditionalFormatting sqref="B414:B419">
    <cfRule type="expression" dxfId="211" priority="23">
      <formula>$B414&lt;&gt;"[ ESCOLHER ]"</formula>
    </cfRule>
    <cfRule type="expression" dxfId="210" priority="24">
      <formula>$D414&lt;&gt;""</formula>
    </cfRule>
  </conditionalFormatting>
  <conditionalFormatting sqref="B421:B431">
    <cfRule type="expression" dxfId="209" priority="21">
      <formula>$B421&lt;&gt;"[ ESCOLHER ]"</formula>
    </cfRule>
    <cfRule type="expression" dxfId="208" priority="22">
      <formula>$D421&lt;&gt;""</formula>
    </cfRule>
  </conditionalFormatting>
  <conditionalFormatting sqref="B433:B442">
    <cfRule type="expression" dxfId="207" priority="19">
      <formula>$B433&lt;&gt;"[ ESCOLHER ]"</formula>
    </cfRule>
    <cfRule type="expression" dxfId="206" priority="20">
      <formula>$D433&lt;&gt;""</formula>
    </cfRule>
  </conditionalFormatting>
  <conditionalFormatting sqref="B444:B447">
    <cfRule type="expression" dxfId="205" priority="17">
      <formula>$B444&lt;&gt;"[ ESCOLHER ]"</formula>
    </cfRule>
    <cfRule type="expression" dxfId="204" priority="18">
      <formula>$D444&lt;&gt;""</formula>
    </cfRule>
  </conditionalFormatting>
  <conditionalFormatting sqref="B449:B452">
    <cfRule type="expression" dxfId="203" priority="15">
      <formula>$B449&lt;&gt;"[ ESCOLHER ]"</formula>
    </cfRule>
    <cfRule type="expression" dxfId="202" priority="16">
      <formula>$D449&lt;&gt;""</formula>
    </cfRule>
  </conditionalFormatting>
  <conditionalFormatting sqref="B454:B458">
    <cfRule type="expression" dxfId="201" priority="13">
      <formula>$B454&lt;&gt;"[ ESCOLHER ]"</formula>
    </cfRule>
    <cfRule type="expression" dxfId="200" priority="14">
      <formula>$D454&lt;&gt;""</formula>
    </cfRule>
  </conditionalFormatting>
  <conditionalFormatting sqref="B460:B469">
    <cfRule type="expression" dxfId="199" priority="11">
      <formula>$B460&lt;&gt;"[ ESCOLHER ]"</formula>
    </cfRule>
    <cfRule type="expression" dxfId="198" priority="12">
      <formula>$D460&lt;&gt;""</formula>
    </cfRule>
  </conditionalFormatting>
  <conditionalFormatting sqref="B471:B479">
    <cfRule type="expression" dxfId="197" priority="9">
      <formula>$B471&lt;&gt;"[ ESCOLHER ]"</formula>
    </cfRule>
    <cfRule type="expression" dxfId="196" priority="10">
      <formula>$D471&lt;&gt;""</formula>
    </cfRule>
  </conditionalFormatting>
  <conditionalFormatting sqref="B481:B492">
    <cfRule type="expression" dxfId="195" priority="7">
      <formula>$B481&lt;&gt;"[ ESCOLHER ]"</formula>
    </cfRule>
    <cfRule type="expression" dxfId="194" priority="8">
      <formula>$D481&lt;&gt;""</formula>
    </cfRule>
  </conditionalFormatting>
  <conditionalFormatting sqref="B494:B505">
    <cfRule type="expression" dxfId="193" priority="5">
      <formula>$B494&lt;&gt;"[ ESCOLHER ]"</formula>
    </cfRule>
    <cfRule type="expression" dxfId="192" priority="6">
      <formula>$D494&lt;&gt;""</formula>
    </cfRule>
  </conditionalFormatting>
  <conditionalFormatting sqref="B507:B512">
    <cfRule type="expression" dxfId="191" priority="3">
      <formula>$B507&lt;&gt;"[ ESCOLHER ]"</formula>
    </cfRule>
    <cfRule type="expression" dxfId="190" priority="4">
      <formula>$D507&lt;&gt;""</formula>
    </cfRule>
  </conditionalFormatting>
  <conditionalFormatting sqref="B514:B527">
    <cfRule type="expression" dxfId="189" priority="1">
      <formula>$B514&lt;&gt;"[ ESCOLHER ]"</formula>
    </cfRule>
    <cfRule type="expression" dxfId="188" priority="2">
      <formula>$D514&lt;&gt;""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'Cronograma físico Simplificado'!$B$53:$B$58</xm:f>
          </x14:formula1>
          <xm:sqref>B50:B64 B18:B28 B30:B47 B66:B76 B78:B86 B88:B105 B107:B119 B121:B137 B139:B147 B149:B157 B159:B174 B176:B190 B192:B201 B203:B211 B213:B229 B231:B248 B250:B271 B274:B285 B287:B292 B294:B304 B306:B313 B315:B322 B324:B332 B334:B352 B354:B360 B363:B372 B374:B381 B383:B392 B394:B400 B402:B412 B414:B419 B421:B431 B433:B442 B444:B447 B449:B452 B454:B458 B460:B469 B471:B479 B481:B492 B494:B505 B507:B512 B514:B527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">
    <pageSetUpPr fitToPage="1"/>
  </sheetPr>
  <dimension ref="A1:U562"/>
  <sheetViews>
    <sheetView showGridLines="0" zoomScale="85" zoomScaleNormal="85" zoomScaleSheetLayoutView="80" workbookViewId="0">
      <pane ySplit="13" topLeftCell="A18" activePane="bottomLeft" state="frozen"/>
      <selection pane="bottomLeft" activeCell="A11" sqref="A11:A12"/>
    </sheetView>
  </sheetViews>
  <sheetFormatPr defaultColWidth="13.33203125" defaultRowHeight="18" customHeight="1" outlineLevelRow="2" outlineLevelCol="1"/>
  <cols>
    <col min="1" max="1" width="16.5" style="10" customWidth="1"/>
    <col min="2" max="2" width="20.83203125" style="1" customWidth="1"/>
    <col min="3" max="3" width="21.6640625" style="10" customWidth="1"/>
    <col min="4" max="4" width="111.6640625" style="9" customWidth="1"/>
    <col min="5" max="5" width="22.5" style="10" customWidth="1"/>
    <col min="6" max="6" width="21.6640625" style="10" customWidth="1"/>
    <col min="7" max="7" width="25" style="1" customWidth="1"/>
    <col min="8" max="8" width="42.33203125" style="1" customWidth="1"/>
    <col min="9" max="9" width="26.83203125" style="13" customWidth="1"/>
    <col min="10" max="10" width="40.6640625" style="37" customWidth="1"/>
    <col min="11" max="11" width="10.5" style="42" customWidth="1"/>
    <col min="12" max="12" width="45.83203125" style="37" customWidth="1" outlineLevel="1"/>
    <col min="13" max="13" width="1.83203125" style="2" customWidth="1"/>
    <col min="14" max="17" width="18.83203125" style="318" customWidth="1"/>
    <col min="18" max="19" width="13.33203125" style="11"/>
    <col min="20" max="20" width="13.33203125" style="11" customWidth="1"/>
    <col min="21" max="21" width="19.1640625" style="11" bestFit="1" customWidth="1"/>
    <col min="22" max="22" width="13.33203125" style="11"/>
    <col min="23" max="23" width="20.33203125" style="11" bestFit="1" customWidth="1"/>
    <col min="24" max="16384" width="13.33203125" style="11"/>
  </cols>
  <sheetData>
    <row r="1" spans="1:17" s="5" customFormat="1" ht="9.75" customHeight="1">
      <c r="B1" s="168"/>
      <c r="C1" s="315"/>
      <c r="E1" s="315"/>
      <c r="F1" s="315"/>
      <c r="G1" s="315"/>
      <c r="H1" s="135"/>
      <c r="J1" s="35"/>
      <c r="L1" s="229"/>
      <c r="M1" s="2"/>
      <c r="N1" s="316"/>
      <c r="O1" s="316"/>
      <c r="P1" s="316"/>
      <c r="Q1" s="316"/>
    </row>
    <row r="2" spans="1:17" s="5" customFormat="1" ht="21" customHeight="1" thickBot="1">
      <c r="C2" s="326" t="s">
        <v>1040</v>
      </c>
      <c r="E2" s="26"/>
      <c r="F2" s="185"/>
      <c r="G2" s="26" t="s">
        <v>190</v>
      </c>
      <c r="H2" s="274">
        <f>J15</f>
        <v>0</v>
      </c>
      <c r="M2" s="3"/>
      <c r="N2" s="316"/>
      <c r="O2" s="316"/>
      <c r="P2" s="316"/>
      <c r="Q2" s="316"/>
    </row>
    <row r="3" spans="1:17" s="5" customFormat="1" ht="21" customHeight="1" thickBot="1">
      <c r="C3" s="76"/>
      <c r="E3" s="26"/>
      <c r="F3" s="76"/>
      <c r="G3" s="26" t="s">
        <v>191</v>
      </c>
      <c r="H3" s="274">
        <f>J536</f>
        <v>0</v>
      </c>
      <c r="L3" s="35"/>
      <c r="M3" s="2"/>
      <c r="N3" s="316"/>
      <c r="O3" s="316"/>
      <c r="P3" s="316"/>
      <c r="Q3" s="316"/>
    </row>
    <row r="4" spans="1:17" s="5" customFormat="1" ht="21" customHeight="1" thickBot="1">
      <c r="A4" s="583" t="s">
        <v>192</v>
      </c>
      <c r="B4" s="583"/>
      <c r="C4" s="653" t="str">
        <f>IF('Resumo Tecnico'!B6="","",'Resumo Tecnico'!B6)</f>
        <v/>
      </c>
      <c r="D4" s="653"/>
      <c r="G4" s="26" t="s">
        <v>193</v>
      </c>
      <c r="H4" s="327">
        <f>'Resumo Tecnico'!F69</f>
        <v>0</v>
      </c>
      <c r="I4" s="329">
        <f>IFERROR(H3/H4,0)</f>
        <v>0</v>
      </c>
      <c r="J4" s="140"/>
      <c r="L4" s="35"/>
      <c r="M4" s="2"/>
      <c r="N4" s="316"/>
      <c r="O4" s="316"/>
      <c r="P4" s="316"/>
      <c r="Q4" s="316"/>
    </row>
    <row r="5" spans="1:17" s="5" customFormat="1" ht="21" customHeight="1" thickBot="1">
      <c r="A5" s="583" t="s">
        <v>194</v>
      </c>
      <c r="B5" s="583"/>
      <c r="C5" s="654" t="str">
        <f>IF('Resumo Tecnico'!B8="","",'Resumo Tecnico'!B8)</f>
        <v/>
      </c>
      <c r="D5" s="654"/>
      <c r="G5" s="26" t="s">
        <v>195</v>
      </c>
      <c r="H5" s="327">
        <f>'Resumo Tecnico'!H69</f>
        <v>0</v>
      </c>
      <c r="I5" s="329">
        <f>IFERROR(H3/H5,0)</f>
        <v>0</v>
      </c>
      <c r="J5" s="140"/>
      <c r="M5" s="2"/>
      <c r="N5" s="316"/>
      <c r="O5" s="316"/>
      <c r="P5" s="316"/>
      <c r="Q5" s="316"/>
    </row>
    <row r="6" spans="1:17" s="5" customFormat="1" ht="21" customHeight="1" outlineLevel="1" thickBot="1">
      <c r="A6" s="583" t="s">
        <v>196</v>
      </c>
      <c r="B6" s="583"/>
      <c r="C6" s="654" t="str">
        <f>IF('Resumo Tecnico'!B12="","",'Resumo Tecnico'!B12)</f>
        <v/>
      </c>
      <c r="D6" s="654"/>
      <c r="G6" s="325" t="s">
        <v>197</v>
      </c>
      <c r="H6" s="328">
        <f>IF('Resumo Tecnico'!K73=0,0,'Resumo Tecnico'!K73)</f>
        <v>0</v>
      </c>
      <c r="I6" s="6"/>
      <c r="M6" s="2"/>
      <c r="N6" s="316"/>
      <c r="O6" s="316"/>
      <c r="P6" s="316"/>
      <c r="Q6" s="316"/>
    </row>
    <row r="7" spans="1:17" s="5" customFormat="1" ht="21" customHeight="1" outlineLevel="1" thickBot="1">
      <c r="A7" s="583" t="s">
        <v>198</v>
      </c>
      <c r="B7" s="583"/>
      <c r="C7" s="654" t="str">
        <f>IF('Resumo Tecnico'!B14="","",'Resumo Tecnico'!B14)</f>
        <v/>
      </c>
      <c r="D7" s="654"/>
      <c r="G7" s="40" t="s">
        <v>199</v>
      </c>
      <c r="H7" s="331">
        <f>'Orçamento Detalhado_Global'!H7</f>
        <v>46023</v>
      </c>
      <c r="M7" s="2"/>
      <c r="N7" s="316"/>
      <c r="O7" s="316"/>
      <c r="P7" s="316"/>
      <c r="Q7" s="316"/>
    </row>
    <row r="8" spans="1:17" s="5" customFormat="1" ht="21" customHeight="1" thickBot="1">
      <c r="A8" s="583" t="s">
        <v>1041</v>
      </c>
      <c r="B8" s="583"/>
      <c r="C8" s="654" t="str">
        <f>IF('Resumo Tecnico'!C69=0,"",'Resumo Tecnico'!C69)</f>
        <v/>
      </c>
      <c r="D8" s="654"/>
      <c r="G8" s="40" t="s">
        <v>80</v>
      </c>
      <c r="H8" s="330">
        <f>'Orçamento Detalhado_Global'!H8</f>
        <v>0.2</v>
      </c>
      <c r="I8" s="220"/>
      <c r="L8" s="35"/>
      <c r="M8" s="2"/>
      <c r="N8" s="316"/>
      <c r="O8" s="316"/>
      <c r="P8" s="316"/>
      <c r="Q8" s="316"/>
    </row>
    <row r="9" spans="1:17" s="5" customFormat="1" ht="13.5" customHeight="1">
      <c r="B9" s="35"/>
      <c r="L9" s="35"/>
      <c r="M9" s="7"/>
      <c r="N9" s="316"/>
      <c r="O9" s="316"/>
      <c r="P9" s="316"/>
      <c r="Q9" s="316"/>
    </row>
    <row r="10" spans="1:17" s="5" customFormat="1" ht="14.25" customHeight="1" thickBot="1">
      <c r="A10" s="521" t="str">
        <f>'Resumo Tecnico'!L5</f>
        <v>CCA-RTE_ResumoTecnicoEmpreendimento_v12 agosto2026</v>
      </c>
      <c r="B10" s="35"/>
      <c r="C10" s="4"/>
      <c r="D10" s="4"/>
      <c r="E10" s="4"/>
      <c r="F10" s="4"/>
      <c r="G10" s="1"/>
      <c r="H10" s="1"/>
      <c r="I10" s="1"/>
      <c r="J10" s="35"/>
      <c r="K10" s="42"/>
      <c r="L10" s="35"/>
      <c r="M10" s="2"/>
      <c r="N10" s="316"/>
      <c r="O10" s="316"/>
      <c r="P10" s="316"/>
      <c r="Q10" s="316"/>
    </row>
    <row r="11" spans="1:17" s="5" customFormat="1" ht="21" customHeight="1" thickTop="1" thickBot="1">
      <c r="A11" s="657" t="s">
        <v>157</v>
      </c>
      <c r="B11" s="659" t="s">
        <v>202</v>
      </c>
      <c r="C11" s="660"/>
      <c r="D11" s="657" t="s">
        <v>111</v>
      </c>
      <c r="E11" s="657" t="s">
        <v>203</v>
      </c>
      <c r="F11" s="657" t="s">
        <v>204</v>
      </c>
      <c r="G11" s="663" t="s">
        <v>205</v>
      </c>
      <c r="H11" s="661" t="s">
        <v>206</v>
      </c>
      <c r="I11" s="665" t="s">
        <v>207</v>
      </c>
      <c r="J11" s="661" t="s">
        <v>208</v>
      </c>
      <c r="K11" s="36"/>
      <c r="L11" s="661" t="s">
        <v>209</v>
      </c>
      <c r="N11" s="316"/>
      <c r="O11" s="316"/>
      <c r="P11" s="316"/>
      <c r="Q11" s="316"/>
    </row>
    <row r="12" spans="1:17" s="5" customFormat="1" ht="18" customHeight="1" thickTop="1" thickBot="1">
      <c r="A12" s="658"/>
      <c r="B12" s="361" t="s">
        <v>210</v>
      </c>
      <c r="C12" s="361" t="s">
        <v>211</v>
      </c>
      <c r="D12" s="658"/>
      <c r="E12" s="658"/>
      <c r="F12" s="658"/>
      <c r="G12" s="664"/>
      <c r="H12" s="662"/>
      <c r="I12" s="666"/>
      <c r="J12" s="662"/>
      <c r="K12" s="36"/>
      <c r="L12" s="662"/>
      <c r="N12" s="316"/>
      <c r="O12" s="316"/>
      <c r="P12" s="316"/>
      <c r="Q12" s="316"/>
    </row>
    <row r="13" spans="1:17" s="5" customFormat="1" ht="9" customHeight="1" thickTop="1" thickBot="1">
      <c r="A13" s="332"/>
      <c r="B13" s="336"/>
      <c r="C13" s="332"/>
      <c r="D13" s="332"/>
      <c r="E13" s="332"/>
      <c r="F13" s="332"/>
      <c r="G13" s="333"/>
      <c r="H13" s="334"/>
      <c r="I13" s="335"/>
      <c r="J13" s="334"/>
      <c r="K13" s="36"/>
      <c r="L13" s="334"/>
      <c r="N13" s="337"/>
      <c r="O13" s="337"/>
      <c r="P13" s="337"/>
      <c r="Q13" s="337"/>
    </row>
    <row r="14" spans="1:17" s="67" customFormat="1" ht="18" customHeight="1" thickTop="1" thickBot="1">
      <c r="A14" s="225">
        <v>0</v>
      </c>
      <c r="B14" s="443"/>
      <c r="C14" s="65"/>
      <c r="D14" s="222" t="s">
        <v>164</v>
      </c>
      <c r="E14" s="65"/>
      <c r="F14" s="65"/>
      <c r="G14" s="66"/>
      <c r="H14" s="231">
        <f>H15</f>
        <v>0</v>
      </c>
      <c r="I14" s="66"/>
      <c r="J14" s="231">
        <f>J15</f>
        <v>0</v>
      </c>
      <c r="K14" s="63"/>
      <c r="L14" s="64"/>
      <c r="N14" s="317"/>
      <c r="O14" s="317"/>
      <c r="P14" s="317"/>
      <c r="Q14" s="317"/>
    </row>
    <row r="15" spans="1:17" s="67" customFormat="1" ht="18" customHeight="1" outlineLevel="1" thickTop="1" thickBot="1">
      <c r="A15" s="226" t="s">
        <v>212</v>
      </c>
      <c r="B15" s="442"/>
      <c r="C15" s="445"/>
      <c r="D15" s="227" t="s">
        <v>75</v>
      </c>
      <c r="E15" s="569">
        <f>ROUND('Orçamento Detalhado_Global'!E15*'Orçamento Detalhado'!$E$10,6)</f>
        <v>0</v>
      </c>
      <c r="F15" s="391" t="str">
        <f>'Orçamento Detalhado_Global'!F15</f>
        <v>m²</v>
      </c>
      <c r="G15" s="392">
        <f>'Orçamento Detalhado_Global'!G15</f>
        <v>382.07312879685173</v>
      </c>
      <c r="H15" s="219">
        <f>IF(E15=0,0,G15*E15)</f>
        <v>0</v>
      </c>
      <c r="I15" s="230"/>
      <c r="J15" s="219">
        <f>H15</f>
        <v>0</v>
      </c>
      <c r="K15" s="68"/>
      <c r="L15" s="223"/>
      <c r="N15" s="317"/>
      <c r="O15" s="317"/>
      <c r="P15" s="317"/>
      <c r="Q15" s="317"/>
    </row>
    <row r="16" spans="1:17" s="67" customFormat="1" ht="18" customHeight="1" thickTop="1" thickBot="1">
      <c r="A16" s="224">
        <v>1</v>
      </c>
      <c r="B16" s="443"/>
      <c r="C16" s="65"/>
      <c r="D16" s="222" t="s">
        <v>166</v>
      </c>
      <c r="E16" s="65"/>
      <c r="F16" s="65"/>
      <c r="G16" s="221"/>
      <c r="H16" s="231">
        <f>SUM(H17,H29)</f>
        <v>0</v>
      </c>
      <c r="I16" s="221"/>
      <c r="J16" s="231">
        <f>SUM(J17,J29)</f>
        <v>0</v>
      </c>
      <c r="K16" s="63"/>
      <c r="L16" s="64"/>
      <c r="N16" s="317"/>
      <c r="O16" s="317"/>
      <c r="P16" s="317"/>
      <c r="Q16" s="317"/>
    </row>
    <row r="17" spans="1:17" s="67" customFormat="1" ht="18" customHeight="1" outlineLevel="1" thickTop="1" thickBot="1">
      <c r="A17" s="226" t="s">
        <v>114</v>
      </c>
      <c r="B17" s="442"/>
      <c r="C17" s="446"/>
      <c r="D17" s="227" t="s">
        <v>214</v>
      </c>
      <c r="E17" s="228"/>
      <c r="F17" s="228"/>
      <c r="G17" s="219"/>
      <c r="H17" s="219">
        <f>SUM(H18:H28)</f>
        <v>0</v>
      </c>
      <c r="I17" s="219"/>
      <c r="J17" s="219">
        <f>SUM(J18:J28)</f>
        <v>0</v>
      </c>
      <c r="K17" s="68"/>
      <c r="L17" s="223"/>
      <c r="N17" s="317"/>
      <c r="O17" s="317"/>
      <c r="P17" s="317"/>
      <c r="Q17" s="317"/>
    </row>
    <row r="18" spans="1:17" s="67" customFormat="1" ht="18" customHeight="1" outlineLevel="2" thickTop="1" thickBot="1">
      <c r="A18" s="213" t="s">
        <v>215</v>
      </c>
      <c r="B18" s="515" t="str">
        <f>'Orçamento Detalhado_Global'!B18</f>
        <v>[ ESCOLHER ]</v>
      </c>
      <c r="C18" s="447" t="str">
        <f>IF('Orçamento Detalhado_Global'!C18="","",'Orçamento Detalhado_Global'!C18)</f>
        <v/>
      </c>
      <c r="D18" s="211" t="str">
        <f>IF('Orçamento Detalhado_Global'!D18="","",'Orçamento Detalhado_Global'!D18)</f>
        <v>Projeto Legal</v>
      </c>
      <c r="E18" s="570" t="str">
        <f>IF('Orçamento Detalhado_Global'!E18="","",ROUND('Orçamento Detalhado_Global'!E18*'Orçamento Detalhado'!$E$10,6))</f>
        <v/>
      </c>
      <c r="F18" s="212" t="str">
        <f>IF('Orçamento Detalhado_Global'!F18="","",'Orçamento Detalhado_Global'!F18)</f>
        <v>VB</v>
      </c>
      <c r="G18" s="388">
        <f>'Orçamento Detalhado_Global'!G18</f>
        <v>0</v>
      </c>
      <c r="H18" s="213" t="str">
        <f>IF(E18="","",ROUND(G18*E18,2))</f>
        <v/>
      </c>
      <c r="I18" s="216" t="str">
        <f>'Orçamento Detalhado_Global'!I18</f>
        <v/>
      </c>
      <c r="J18" s="213" t="str">
        <f>IF(E18="","",ROUND(I18*E18,2))</f>
        <v/>
      </c>
      <c r="K18" s="68"/>
      <c r="L18" s="214"/>
      <c r="N18" s="317"/>
      <c r="O18" s="317"/>
      <c r="P18" s="317"/>
      <c r="Q18" s="317"/>
    </row>
    <row r="19" spans="1:17" s="67" customFormat="1" ht="18" customHeight="1" outlineLevel="2" thickTop="1" thickBot="1">
      <c r="A19" s="213" t="s">
        <v>219</v>
      </c>
      <c r="B19" s="515" t="str">
        <f>'Orçamento Detalhado_Global'!B19</f>
        <v>[ ESCOLHER ]</v>
      </c>
      <c r="C19" s="447" t="str">
        <f>IF('Orçamento Detalhado_Global'!C19="","",'Orçamento Detalhado_Global'!C19)</f>
        <v/>
      </c>
      <c r="D19" s="211" t="str">
        <f>IF('Orçamento Detalhado_Global'!D19="","",'Orçamento Detalhado_Global'!D19)</f>
        <v>Projetos Técnicos (Complementar e Executivo)</v>
      </c>
      <c r="E19" s="570" t="str">
        <f>IF('Orçamento Detalhado_Global'!E19="","",ROUND('Orçamento Detalhado_Global'!E19*'Orçamento Detalhado'!$E$10,6))</f>
        <v/>
      </c>
      <c r="F19" s="212" t="str">
        <f>IF('Orçamento Detalhado_Global'!F19="","",'Orçamento Detalhado_Global'!F19)</f>
        <v>VB</v>
      </c>
      <c r="G19" s="388">
        <f>'Orçamento Detalhado_Global'!G19</f>
        <v>0</v>
      </c>
      <c r="H19" s="213" t="str">
        <f t="shared" ref="H19:H28" si="0">IF(E19="","",ROUND(G19*E19,2))</f>
        <v/>
      </c>
      <c r="I19" s="216" t="str">
        <f>'Orçamento Detalhado_Global'!I19</f>
        <v/>
      </c>
      <c r="J19" s="213" t="str">
        <f t="shared" ref="J19:J28" si="1">IF(E19="","",ROUND(I19*E19,2))</f>
        <v/>
      </c>
      <c r="K19" s="68"/>
      <c r="L19" s="214"/>
      <c r="N19" s="317"/>
      <c r="O19" s="317"/>
      <c r="P19" s="317"/>
      <c r="Q19" s="317"/>
    </row>
    <row r="20" spans="1:17" s="67" customFormat="1" ht="18" customHeight="1" outlineLevel="2" thickTop="1" thickBot="1">
      <c r="A20" s="213" t="s">
        <v>221</v>
      </c>
      <c r="B20" s="515" t="str">
        <f>'Orçamento Detalhado_Global'!B20</f>
        <v>[ ESCOLHER ]</v>
      </c>
      <c r="C20" s="447" t="str">
        <f>IF('Orçamento Detalhado_Global'!C20="","",'Orçamento Detalhado_Global'!C20)</f>
        <v/>
      </c>
      <c r="D20" s="211" t="str">
        <f>IF('Orçamento Detalhado_Global'!D20="","",'Orçamento Detalhado_Global'!D20)</f>
        <v>Projeto Final (As Built)</v>
      </c>
      <c r="E20" s="570" t="str">
        <f>IF('Orçamento Detalhado_Global'!E20="","",ROUND('Orçamento Detalhado_Global'!E20*'Orçamento Detalhado'!$E$10,6))</f>
        <v/>
      </c>
      <c r="F20" s="212" t="str">
        <f>IF('Orçamento Detalhado_Global'!F20="","",'Orçamento Detalhado_Global'!F20)</f>
        <v>VB</v>
      </c>
      <c r="G20" s="388">
        <f>'Orçamento Detalhado_Global'!G20</f>
        <v>0</v>
      </c>
      <c r="H20" s="213" t="str">
        <f t="shared" si="0"/>
        <v/>
      </c>
      <c r="I20" s="216" t="str">
        <f>'Orçamento Detalhado_Global'!I20</f>
        <v/>
      </c>
      <c r="J20" s="213" t="str">
        <f t="shared" si="1"/>
        <v/>
      </c>
      <c r="K20" s="68"/>
      <c r="L20" s="214"/>
      <c r="N20" s="317"/>
      <c r="O20" s="317"/>
      <c r="P20" s="317"/>
      <c r="Q20" s="317"/>
    </row>
    <row r="21" spans="1:17" s="67" customFormat="1" ht="18" customHeight="1" outlineLevel="2" thickTop="1" thickBot="1">
      <c r="A21" s="213" t="s">
        <v>223</v>
      </c>
      <c r="B21" s="515" t="str">
        <f>'Orçamento Detalhado_Global'!B21</f>
        <v>[ ESCOLHER ]</v>
      </c>
      <c r="C21" s="447" t="str">
        <f>IF('Orçamento Detalhado_Global'!C21="","",'Orçamento Detalhado_Global'!C21)</f>
        <v/>
      </c>
      <c r="D21" s="211" t="str">
        <f>IF('Orçamento Detalhado_Global'!D21="","",'Orçamento Detalhado_Global'!D21)</f>
        <v>Sondagens</v>
      </c>
      <c r="E21" s="570" t="str">
        <f>IF('Orçamento Detalhado_Global'!E21="","",ROUND('Orçamento Detalhado_Global'!E21*'Orçamento Detalhado'!$E$10,6))</f>
        <v/>
      </c>
      <c r="F21" s="212" t="str">
        <f>IF('Orçamento Detalhado_Global'!F21="","",'Orçamento Detalhado_Global'!F21)</f>
        <v>VB</v>
      </c>
      <c r="G21" s="388">
        <f>'Orçamento Detalhado_Global'!G21</f>
        <v>0</v>
      </c>
      <c r="H21" s="213" t="str">
        <f t="shared" si="0"/>
        <v/>
      </c>
      <c r="I21" s="216" t="str">
        <f>'Orçamento Detalhado_Global'!I21</f>
        <v/>
      </c>
      <c r="J21" s="213" t="str">
        <f t="shared" si="1"/>
        <v/>
      </c>
      <c r="K21" s="68"/>
      <c r="L21" s="214"/>
      <c r="N21" s="317"/>
      <c r="O21" s="317"/>
      <c r="P21" s="317"/>
      <c r="Q21" s="317"/>
    </row>
    <row r="22" spans="1:17" s="67" customFormat="1" ht="18" customHeight="1" outlineLevel="2" thickTop="1" thickBot="1">
      <c r="A22" s="213" t="s">
        <v>225</v>
      </c>
      <c r="B22" s="515" t="str">
        <f>'Orçamento Detalhado_Global'!B22</f>
        <v>[ ESCOLHER ]</v>
      </c>
      <c r="C22" s="447" t="str">
        <f>IF('Orçamento Detalhado_Global'!C22="","",'Orçamento Detalhado_Global'!C22)</f>
        <v/>
      </c>
      <c r="D22" s="211" t="str">
        <f>IF('Orçamento Detalhado_Global'!D22="","",'Orçamento Detalhado_Global'!D22)</f>
        <v>Levantamento Planialtimetrico</v>
      </c>
      <c r="E22" s="570" t="str">
        <f>IF('Orçamento Detalhado_Global'!E22="","",ROUND('Orçamento Detalhado_Global'!E22*'Orçamento Detalhado'!$E$10,6))</f>
        <v/>
      </c>
      <c r="F22" s="212" t="str">
        <f>IF('Orçamento Detalhado_Global'!F22="","",'Orçamento Detalhado_Global'!F22)</f>
        <v>VB</v>
      </c>
      <c r="G22" s="388">
        <f>'Orçamento Detalhado_Global'!G22</f>
        <v>0</v>
      </c>
      <c r="H22" s="213" t="str">
        <f t="shared" si="0"/>
        <v/>
      </c>
      <c r="I22" s="216" t="str">
        <f>'Orçamento Detalhado_Global'!I22</f>
        <v/>
      </c>
      <c r="J22" s="213" t="str">
        <f t="shared" si="1"/>
        <v/>
      </c>
      <c r="K22" s="68"/>
      <c r="L22" s="214"/>
      <c r="N22" s="317"/>
      <c r="O22" s="317"/>
      <c r="P22" s="317"/>
      <c r="Q22" s="317"/>
    </row>
    <row r="23" spans="1:17" s="67" customFormat="1" ht="18" customHeight="1" outlineLevel="2" thickTop="1" thickBot="1">
      <c r="A23" s="213" t="s">
        <v>227</v>
      </c>
      <c r="B23" s="515" t="str">
        <f>'Orçamento Detalhado_Global'!B23</f>
        <v>[ ESCOLHER ]</v>
      </c>
      <c r="C23" s="447" t="str">
        <f>IF('Orçamento Detalhado_Global'!C23="","",'Orçamento Detalhado_Global'!C23)</f>
        <v/>
      </c>
      <c r="D23" s="211" t="str">
        <f>IF('Orçamento Detalhado_Global'!D23="","",'Orçamento Detalhado_Global'!D23)</f>
        <v>Laudo de Vizinhança</v>
      </c>
      <c r="E23" s="570" t="str">
        <f>IF('Orçamento Detalhado_Global'!E23="","",ROUND('Orçamento Detalhado_Global'!E23*'Orçamento Detalhado'!$E$10,6))</f>
        <v/>
      </c>
      <c r="F23" s="212" t="str">
        <f>IF('Orçamento Detalhado_Global'!F23="","",'Orçamento Detalhado_Global'!F23)</f>
        <v>VB</v>
      </c>
      <c r="G23" s="388">
        <f>'Orçamento Detalhado_Global'!G23</f>
        <v>0</v>
      </c>
      <c r="H23" s="213" t="str">
        <f t="shared" si="0"/>
        <v/>
      </c>
      <c r="I23" s="216" t="str">
        <f>'Orçamento Detalhado_Global'!I23</f>
        <v/>
      </c>
      <c r="J23" s="213" t="str">
        <f t="shared" si="1"/>
        <v/>
      </c>
      <c r="K23" s="68"/>
      <c r="L23" s="214"/>
      <c r="N23" s="317"/>
      <c r="O23" s="317"/>
      <c r="P23" s="317"/>
      <c r="Q23" s="317"/>
    </row>
    <row r="24" spans="1:17" s="67" customFormat="1" ht="18" customHeight="1" outlineLevel="2" thickTop="1" thickBot="1">
      <c r="A24" s="213" t="s">
        <v>229</v>
      </c>
      <c r="B24" s="515" t="str">
        <f>'Orçamento Detalhado_Global'!B24</f>
        <v>[ ESCOLHER ]</v>
      </c>
      <c r="C24" s="447" t="str">
        <f>IF('Orçamento Detalhado_Global'!C24="","",'Orçamento Detalhado_Global'!C24)</f>
        <v/>
      </c>
      <c r="D24" s="211" t="str">
        <f>IF('Orçamento Detalhado_Global'!D24="","",'Orçamento Detalhado_Global'!D24)</f>
        <v/>
      </c>
      <c r="E24" s="570" t="str">
        <f>IF('Orçamento Detalhado_Global'!E24="","",ROUND('Orçamento Detalhado_Global'!E24*'Orçamento Detalhado'!$E$10,6))</f>
        <v/>
      </c>
      <c r="F24" s="212" t="str">
        <f>IF('Orçamento Detalhado_Global'!F24="","",'Orçamento Detalhado_Global'!F24)</f>
        <v/>
      </c>
      <c r="G24" s="388">
        <f>'Orçamento Detalhado_Global'!G24</f>
        <v>0</v>
      </c>
      <c r="H24" s="213" t="str">
        <f t="shared" si="0"/>
        <v/>
      </c>
      <c r="I24" s="216" t="str">
        <f>'Orçamento Detalhado_Global'!I24</f>
        <v/>
      </c>
      <c r="J24" s="213" t="str">
        <f t="shared" si="1"/>
        <v/>
      </c>
      <c r="K24" s="68"/>
      <c r="L24" s="214"/>
      <c r="N24" s="317"/>
      <c r="O24" s="317"/>
      <c r="P24" s="317"/>
      <c r="Q24" s="317"/>
    </row>
    <row r="25" spans="1:17" s="67" customFormat="1" ht="18" customHeight="1" outlineLevel="2" thickTop="1" thickBot="1">
      <c r="A25" s="213" t="s">
        <v>230</v>
      </c>
      <c r="B25" s="515" t="str">
        <f>'Orçamento Detalhado_Global'!B25</f>
        <v>[ ESCOLHER ]</v>
      </c>
      <c r="C25" s="447" t="str">
        <f>IF('Orçamento Detalhado_Global'!C25="","",'Orçamento Detalhado_Global'!C25)</f>
        <v/>
      </c>
      <c r="D25" s="211" t="str">
        <f>IF('Orçamento Detalhado_Global'!D25="","",'Orçamento Detalhado_Global'!D25)</f>
        <v/>
      </c>
      <c r="E25" s="570" t="str">
        <f>IF('Orçamento Detalhado_Global'!E25="","",ROUND('Orçamento Detalhado_Global'!E25*'Orçamento Detalhado'!$E$10,6))</f>
        <v/>
      </c>
      <c r="F25" s="212" t="str">
        <f>IF('Orçamento Detalhado_Global'!F25="","",'Orçamento Detalhado_Global'!F25)</f>
        <v/>
      </c>
      <c r="G25" s="388">
        <f>'Orçamento Detalhado_Global'!G25</f>
        <v>0</v>
      </c>
      <c r="H25" s="213" t="str">
        <f t="shared" si="0"/>
        <v/>
      </c>
      <c r="I25" s="216" t="str">
        <f>'Orçamento Detalhado_Global'!I25</f>
        <v/>
      </c>
      <c r="J25" s="213" t="str">
        <f t="shared" si="1"/>
        <v/>
      </c>
      <c r="K25" s="68"/>
      <c r="L25" s="214"/>
      <c r="N25" s="317"/>
      <c r="O25" s="317"/>
      <c r="P25" s="317"/>
      <c r="Q25" s="317"/>
    </row>
    <row r="26" spans="1:17" s="67" customFormat="1" ht="18" customHeight="1" outlineLevel="2" thickTop="1" thickBot="1">
      <c r="A26" s="213" t="s">
        <v>231</v>
      </c>
      <c r="B26" s="515" t="str">
        <f>'Orçamento Detalhado_Global'!B26</f>
        <v>[ ESCOLHER ]</v>
      </c>
      <c r="C26" s="447" t="str">
        <f>IF('Orçamento Detalhado_Global'!C26="","",'Orçamento Detalhado_Global'!C26)</f>
        <v/>
      </c>
      <c r="D26" s="211" t="str">
        <f>IF('Orçamento Detalhado_Global'!D26="","",'Orçamento Detalhado_Global'!D26)</f>
        <v/>
      </c>
      <c r="E26" s="570" t="str">
        <f>IF('Orçamento Detalhado_Global'!E26="","",ROUND('Orçamento Detalhado_Global'!E26*'Orçamento Detalhado'!$E$10,6))</f>
        <v/>
      </c>
      <c r="F26" s="212" t="str">
        <f>IF('Orçamento Detalhado_Global'!F26="","",'Orçamento Detalhado_Global'!F26)</f>
        <v/>
      </c>
      <c r="G26" s="388">
        <f>'Orçamento Detalhado_Global'!G26</f>
        <v>0</v>
      </c>
      <c r="H26" s="213" t="str">
        <f t="shared" si="0"/>
        <v/>
      </c>
      <c r="I26" s="216" t="str">
        <f>'Orçamento Detalhado_Global'!I26</f>
        <v/>
      </c>
      <c r="J26" s="213" t="str">
        <f t="shared" si="1"/>
        <v/>
      </c>
      <c r="K26" s="68"/>
      <c r="L26" s="214"/>
      <c r="N26" s="317"/>
      <c r="O26" s="317"/>
      <c r="P26" s="317"/>
      <c r="Q26" s="317"/>
    </row>
    <row r="27" spans="1:17" s="67" customFormat="1" ht="18" customHeight="1" outlineLevel="2" thickTop="1" thickBot="1">
      <c r="A27" s="213" t="s">
        <v>232</v>
      </c>
      <c r="B27" s="515" t="str">
        <f>'Orçamento Detalhado_Global'!B27</f>
        <v>[ ESCOLHER ]</v>
      </c>
      <c r="C27" s="447" t="str">
        <f>IF('Orçamento Detalhado_Global'!C27="","",'Orçamento Detalhado_Global'!C27)</f>
        <v/>
      </c>
      <c r="D27" s="211" t="str">
        <f>IF('Orçamento Detalhado_Global'!D27="","",'Orçamento Detalhado_Global'!D27)</f>
        <v/>
      </c>
      <c r="E27" s="570" t="str">
        <f>IF('Orçamento Detalhado_Global'!E27="","",ROUND('Orçamento Detalhado_Global'!E27*'Orçamento Detalhado'!$E$10,6))</f>
        <v/>
      </c>
      <c r="F27" s="212" t="str">
        <f>IF('Orçamento Detalhado_Global'!F27="","",'Orçamento Detalhado_Global'!F27)</f>
        <v/>
      </c>
      <c r="G27" s="388">
        <f>'Orçamento Detalhado_Global'!G27</f>
        <v>0</v>
      </c>
      <c r="H27" s="213" t="str">
        <f t="shared" si="0"/>
        <v/>
      </c>
      <c r="I27" s="216" t="str">
        <f>'Orçamento Detalhado_Global'!I27</f>
        <v/>
      </c>
      <c r="J27" s="213" t="str">
        <f t="shared" si="1"/>
        <v/>
      </c>
      <c r="K27" s="68"/>
      <c r="L27" s="214"/>
      <c r="N27" s="317"/>
      <c r="O27" s="317"/>
      <c r="P27" s="317"/>
      <c r="Q27" s="317"/>
    </row>
    <row r="28" spans="1:17" s="67" customFormat="1" ht="18" customHeight="1" outlineLevel="2" thickTop="1" thickBot="1">
      <c r="A28" s="213" t="s">
        <v>233</v>
      </c>
      <c r="B28" s="515" t="str">
        <f>'Orçamento Detalhado_Global'!B28</f>
        <v>[ ESCOLHER ]</v>
      </c>
      <c r="C28" s="447" t="str">
        <f>IF('Orçamento Detalhado_Global'!C28="","",'Orçamento Detalhado_Global'!C28)</f>
        <v/>
      </c>
      <c r="D28" s="211" t="str">
        <f>IF('Orçamento Detalhado_Global'!D28="","",'Orçamento Detalhado_Global'!D28)</f>
        <v/>
      </c>
      <c r="E28" s="570" t="str">
        <f>IF('Orçamento Detalhado_Global'!E28="","",ROUND('Orçamento Detalhado_Global'!E28*'Orçamento Detalhado'!$E$10,6))</f>
        <v/>
      </c>
      <c r="F28" s="212" t="str">
        <f>IF('Orçamento Detalhado_Global'!F28="","",'Orçamento Detalhado_Global'!F28)</f>
        <v/>
      </c>
      <c r="G28" s="388">
        <f>'Orçamento Detalhado_Global'!G28</f>
        <v>0</v>
      </c>
      <c r="H28" s="213" t="str">
        <f t="shared" si="0"/>
        <v/>
      </c>
      <c r="I28" s="216" t="str">
        <f>'Orçamento Detalhado_Global'!I28</f>
        <v/>
      </c>
      <c r="J28" s="213" t="str">
        <f t="shared" si="1"/>
        <v/>
      </c>
      <c r="K28" s="68"/>
      <c r="L28" s="214"/>
      <c r="N28" s="317"/>
      <c r="O28" s="317"/>
      <c r="P28" s="317"/>
      <c r="Q28" s="317"/>
    </row>
    <row r="29" spans="1:17" s="67" customFormat="1" ht="18" customHeight="1" outlineLevel="1" thickTop="1" thickBot="1">
      <c r="A29" s="226" t="s">
        <v>115</v>
      </c>
      <c r="B29" s="442"/>
      <c r="C29" s="446"/>
      <c r="D29" s="227" t="s">
        <v>234</v>
      </c>
      <c r="E29" s="228"/>
      <c r="F29" s="228"/>
      <c r="G29" s="219"/>
      <c r="H29" s="219">
        <f>SUM(H30:H47)</f>
        <v>0</v>
      </c>
      <c r="I29" s="219"/>
      <c r="J29" s="219">
        <f>SUM(J30:J47)</f>
        <v>0</v>
      </c>
      <c r="K29" s="68"/>
      <c r="L29" s="223"/>
      <c r="N29" s="317"/>
      <c r="O29" s="317"/>
      <c r="P29" s="317"/>
      <c r="Q29" s="317"/>
    </row>
    <row r="30" spans="1:17" s="67" customFormat="1" ht="18" customHeight="1" outlineLevel="2" thickTop="1" thickBot="1">
      <c r="A30" s="213" t="s">
        <v>235</v>
      </c>
      <c r="B30" s="515" t="str">
        <f>'Orçamento Detalhado_Global'!B30</f>
        <v>[ ESCOLHER ]</v>
      </c>
      <c r="C30" s="447" t="str">
        <f>IF('Orçamento Detalhado_Global'!C30="","",'Orçamento Detalhado_Global'!C30)</f>
        <v/>
      </c>
      <c r="D30" s="211" t="str">
        <f>IF('Orçamento Detalhado_Global'!D30="","",'Orçamento Detalhado_Global'!D30)</f>
        <v>Canteiro Provisorio</v>
      </c>
      <c r="E30" s="570" t="str">
        <f>IF('Orçamento Detalhado_Global'!E30="","",ROUND('Orçamento Detalhado_Global'!E30*'Orçamento Detalhado'!$E$10,6))</f>
        <v/>
      </c>
      <c r="F30" s="212" t="str">
        <f>IF('Orçamento Detalhado_Global'!F30="","",'Orçamento Detalhado_Global'!F30)</f>
        <v>UNID</v>
      </c>
      <c r="G30" s="388">
        <f>'Orçamento Detalhado_Global'!G30</f>
        <v>0</v>
      </c>
      <c r="H30" s="213" t="str">
        <f t="shared" ref="H30:H47" si="2">IF(E30="","",ROUND(G30*E30,2))</f>
        <v/>
      </c>
      <c r="I30" s="216" t="str">
        <f>'Orçamento Detalhado_Global'!I30</f>
        <v/>
      </c>
      <c r="J30" s="213" t="str">
        <f t="shared" ref="J30:J47" si="3">IF(E30="","",ROUND(I30*E30,2))</f>
        <v/>
      </c>
      <c r="K30" s="69"/>
      <c r="L30" s="214"/>
      <c r="N30" s="317"/>
      <c r="O30" s="317"/>
      <c r="P30" s="317"/>
      <c r="Q30" s="317"/>
    </row>
    <row r="31" spans="1:17" s="67" customFormat="1" ht="18" customHeight="1" outlineLevel="2" thickTop="1" thickBot="1">
      <c r="A31" s="213" t="s">
        <v>238</v>
      </c>
      <c r="B31" s="515" t="str">
        <f>'Orçamento Detalhado_Global'!B31</f>
        <v>[ ESCOLHER ]</v>
      </c>
      <c r="C31" s="447" t="str">
        <f>IF('Orçamento Detalhado_Global'!C31="","",'Orçamento Detalhado_Global'!C31)</f>
        <v/>
      </c>
      <c r="D31" s="211" t="str">
        <f>IF('Orçamento Detalhado_Global'!D31="","",'Orçamento Detalhado_Global'!D31)</f>
        <v>Ligações Provisorias</v>
      </c>
      <c r="E31" s="570" t="str">
        <f>IF('Orçamento Detalhado_Global'!E31="","",ROUND('Orçamento Detalhado_Global'!E31*'Orçamento Detalhado'!$E$10,6))</f>
        <v/>
      </c>
      <c r="F31" s="212" t="str">
        <f>IF('Orçamento Detalhado_Global'!F31="","",'Orçamento Detalhado_Global'!F31)</f>
        <v>UNID</v>
      </c>
      <c r="G31" s="388">
        <f>'Orçamento Detalhado_Global'!G31</f>
        <v>0</v>
      </c>
      <c r="H31" s="213" t="str">
        <f t="shared" si="2"/>
        <v/>
      </c>
      <c r="I31" s="216" t="str">
        <f>'Orçamento Detalhado_Global'!I31</f>
        <v/>
      </c>
      <c r="J31" s="213" t="str">
        <f t="shared" si="3"/>
        <v/>
      </c>
      <c r="K31" s="69"/>
      <c r="L31" s="214"/>
      <c r="N31" s="317"/>
      <c r="O31" s="317"/>
      <c r="P31" s="317"/>
      <c r="Q31" s="317"/>
    </row>
    <row r="32" spans="1:17" s="67" customFormat="1" ht="18" customHeight="1" outlineLevel="2" thickTop="1" thickBot="1">
      <c r="A32" s="213" t="s">
        <v>240</v>
      </c>
      <c r="B32" s="515" t="str">
        <f>'Orçamento Detalhado_Global'!B32</f>
        <v>[ ESCOLHER ]</v>
      </c>
      <c r="C32" s="447" t="str">
        <f>IF('Orçamento Detalhado_Global'!C32="","",'Orçamento Detalhado_Global'!C32)</f>
        <v/>
      </c>
      <c r="D32" s="211" t="str">
        <f>IF('Orçamento Detalhado_Global'!D32="","",'Orçamento Detalhado_Global'!D32)</f>
        <v>Canteiro Definitivo</v>
      </c>
      <c r="E32" s="570" t="str">
        <f>IF('Orçamento Detalhado_Global'!E32="","",ROUND('Orçamento Detalhado_Global'!E32*'Orçamento Detalhado'!$E$10,6))</f>
        <v/>
      </c>
      <c r="F32" s="212" t="str">
        <f>IF('Orçamento Detalhado_Global'!F32="","",'Orçamento Detalhado_Global'!F32)</f>
        <v>M2</v>
      </c>
      <c r="G32" s="388">
        <f>'Orçamento Detalhado_Global'!G32</f>
        <v>0</v>
      </c>
      <c r="H32" s="213" t="str">
        <f t="shared" si="2"/>
        <v/>
      </c>
      <c r="I32" s="216" t="str">
        <f>'Orçamento Detalhado_Global'!I32</f>
        <v/>
      </c>
      <c r="J32" s="213" t="str">
        <f t="shared" si="3"/>
        <v/>
      </c>
      <c r="K32" s="69"/>
      <c r="L32" s="214"/>
      <c r="N32" s="317"/>
      <c r="O32" s="317"/>
      <c r="P32" s="317"/>
      <c r="Q32" s="317"/>
    </row>
    <row r="33" spans="1:17" s="67" customFormat="1" ht="18" customHeight="1" outlineLevel="2" thickTop="1" thickBot="1">
      <c r="A33" s="213" t="s">
        <v>243</v>
      </c>
      <c r="B33" s="515" t="str">
        <f>'Orçamento Detalhado_Global'!B33</f>
        <v>[ ESCOLHER ]</v>
      </c>
      <c r="C33" s="447" t="str">
        <f>IF('Orçamento Detalhado_Global'!C33="","",'Orçamento Detalhado_Global'!C33)</f>
        <v/>
      </c>
      <c r="D33" s="211" t="str">
        <f>IF('Orçamento Detalhado_Global'!D33="","",'Orçamento Detalhado_Global'!D33)</f>
        <v>Consumo Mensais (Agua / Luz / Telefone / Internet)</v>
      </c>
      <c r="E33" s="570" t="str">
        <f>IF('Orçamento Detalhado_Global'!E33="","",ROUND('Orçamento Detalhado_Global'!E33*'Orçamento Detalhado'!$E$10,6))</f>
        <v/>
      </c>
      <c r="F33" s="212" t="str">
        <f>IF('Orçamento Detalhado_Global'!F33="","",'Orçamento Detalhado_Global'!F33)</f>
        <v>MÊS</v>
      </c>
      <c r="G33" s="388">
        <f>'Orçamento Detalhado_Global'!G33</f>
        <v>0</v>
      </c>
      <c r="H33" s="213" t="str">
        <f t="shared" si="2"/>
        <v/>
      </c>
      <c r="I33" s="216" t="str">
        <f>'Orçamento Detalhado_Global'!I33</f>
        <v/>
      </c>
      <c r="J33" s="213" t="str">
        <f t="shared" si="3"/>
        <v/>
      </c>
      <c r="K33" s="69"/>
      <c r="L33" s="214"/>
      <c r="N33" s="317"/>
      <c r="O33" s="317"/>
      <c r="P33" s="317"/>
      <c r="Q33" s="317"/>
    </row>
    <row r="34" spans="1:17" s="67" customFormat="1" ht="18" customHeight="1" outlineLevel="2" thickTop="1" thickBot="1">
      <c r="A34" s="213" t="s">
        <v>246</v>
      </c>
      <c r="B34" s="515" t="str">
        <f>'Orçamento Detalhado_Global'!B34</f>
        <v>[ ESCOLHER ]</v>
      </c>
      <c r="C34" s="447" t="str">
        <f>IF('Orçamento Detalhado_Global'!C34="","",'Orçamento Detalhado_Global'!C34)</f>
        <v/>
      </c>
      <c r="D34" s="211" t="str">
        <f>IF('Orçamento Detalhado_Global'!D34="","",'Orçamento Detalhado_Global'!D34)</f>
        <v>Transportes máquinas e equipamentos</v>
      </c>
      <c r="E34" s="570" t="str">
        <f>IF('Orçamento Detalhado_Global'!E34="","",ROUND('Orçamento Detalhado_Global'!E34*'Orçamento Detalhado'!$E$10,6))</f>
        <v/>
      </c>
      <c r="F34" s="212" t="str">
        <f>IF('Orçamento Detalhado_Global'!F34="","",'Orçamento Detalhado_Global'!F34)</f>
        <v>VB</v>
      </c>
      <c r="G34" s="388">
        <f>'Orçamento Detalhado_Global'!G34</f>
        <v>0</v>
      </c>
      <c r="H34" s="213" t="str">
        <f t="shared" si="2"/>
        <v/>
      </c>
      <c r="I34" s="216" t="str">
        <f>'Orçamento Detalhado_Global'!I34</f>
        <v/>
      </c>
      <c r="J34" s="213" t="str">
        <f t="shared" si="3"/>
        <v/>
      </c>
      <c r="K34" s="69"/>
      <c r="L34" s="214"/>
      <c r="N34" s="317"/>
      <c r="O34" s="317"/>
      <c r="P34" s="317"/>
      <c r="Q34" s="317"/>
    </row>
    <row r="35" spans="1:17" s="67" customFormat="1" ht="18" customHeight="1" outlineLevel="2" thickTop="1" thickBot="1">
      <c r="A35" s="213" t="s">
        <v>248</v>
      </c>
      <c r="B35" s="515" t="str">
        <f>'Orçamento Detalhado_Global'!B35</f>
        <v>[ ESCOLHER ]</v>
      </c>
      <c r="C35" s="447" t="str">
        <f>IF('Orçamento Detalhado_Global'!C35="","",'Orçamento Detalhado_Global'!C35)</f>
        <v/>
      </c>
      <c r="D35" s="211" t="str">
        <f>IF('Orçamento Detalhado_Global'!D35="","",'Orçamento Detalhado_Global'!D35)</f>
        <v>Equip. de Proteção Coletivos (bandejas, proteções perifericas, tela fachadeira)</v>
      </c>
      <c r="E35" s="570" t="str">
        <f>IF('Orçamento Detalhado_Global'!E35="","",ROUND('Orçamento Detalhado_Global'!E35*'Orçamento Detalhado'!$E$10,6))</f>
        <v/>
      </c>
      <c r="F35" s="212" t="str">
        <f>IF('Orçamento Detalhado_Global'!F35="","",'Orçamento Detalhado_Global'!F35)</f>
        <v>MÊS</v>
      </c>
      <c r="G35" s="388">
        <f>'Orçamento Detalhado_Global'!G35</f>
        <v>0</v>
      </c>
      <c r="H35" s="213" t="str">
        <f t="shared" si="2"/>
        <v/>
      </c>
      <c r="I35" s="216" t="str">
        <f>'Orçamento Detalhado_Global'!I35</f>
        <v/>
      </c>
      <c r="J35" s="213" t="str">
        <f t="shared" si="3"/>
        <v/>
      </c>
      <c r="K35" s="69"/>
      <c r="L35" s="214"/>
      <c r="N35" s="317"/>
      <c r="O35" s="317"/>
      <c r="P35" s="317"/>
      <c r="Q35" s="317"/>
    </row>
    <row r="36" spans="1:17" s="67" customFormat="1" ht="18" customHeight="1" outlineLevel="2" thickTop="1" thickBot="1">
      <c r="A36" s="213" t="s">
        <v>250</v>
      </c>
      <c r="B36" s="515" t="str">
        <f>'Orçamento Detalhado_Global'!B36</f>
        <v>[ ESCOLHER ]</v>
      </c>
      <c r="C36" s="447" t="str">
        <f>IF('Orçamento Detalhado_Global'!C36="","",'Orçamento Detalhado_Global'!C36)</f>
        <v/>
      </c>
      <c r="D36" s="211" t="str">
        <f>IF('Orçamento Detalhado_Global'!D36="","",'Orçamento Detalhado_Global'!D36)</f>
        <v>Vigilancia Patrimonial</v>
      </c>
      <c r="E36" s="570" t="str">
        <f>IF('Orçamento Detalhado_Global'!E36="","",ROUND('Orçamento Detalhado_Global'!E36*'Orçamento Detalhado'!$E$10,6))</f>
        <v/>
      </c>
      <c r="F36" s="212" t="str">
        <f>IF('Orçamento Detalhado_Global'!F36="","",'Orçamento Detalhado_Global'!F36)</f>
        <v>MÊS</v>
      </c>
      <c r="G36" s="388">
        <f>'Orçamento Detalhado_Global'!G36</f>
        <v>0</v>
      </c>
      <c r="H36" s="213" t="str">
        <f t="shared" si="2"/>
        <v/>
      </c>
      <c r="I36" s="216" t="str">
        <f>'Orçamento Detalhado_Global'!I36</f>
        <v/>
      </c>
      <c r="J36" s="213" t="str">
        <f t="shared" si="3"/>
        <v/>
      </c>
      <c r="K36" s="69"/>
      <c r="L36" s="214"/>
      <c r="N36" s="317"/>
      <c r="O36" s="317"/>
      <c r="P36" s="317"/>
      <c r="Q36" s="317"/>
    </row>
    <row r="37" spans="1:17" s="67" customFormat="1" ht="18" customHeight="1" outlineLevel="2" thickTop="1" thickBot="1">
      <c r="A37" s="213" t="s">
        <v>252</v>
      </c>
      <c r="B37" s="515" t="str">
        <f>'Orçamento Detalhado_Global'!B37</f>
        <v>[ ESCOLHER ]</v>
      </c>
      <c r="C37" s="447" t="str">
        <f>IF('Orçamento Detalhado_Global'!C37="","",'Orçamento Detalhado_Global'!C37)</f>
        <v/>
      </c>
      <c r="D37" s="211" t="str">
        <f>IF('Orçamento Detalhado_Global'!D37="","",'Orçamento Detalhado_Global'!D37)</f>
        <v>Locação de equipamentos</v>
      </c>
      <c r="E37" s="570" t="str">
        <f>IF('Orçamento Detalhado_Global'!E37="","",ROUND('Orçamento Detalhado_Global'!E37*'Orçamento Detalhado'!$E$10,6))</f>
        <v/>
      </c>
      <c r="F37" s="212" t="str">
        <f>IF('Orçamento Detalhado_Global'!F37="","",'Orçamento Detalhado_Global'!F37)</f>
        <v>MÊS</v>
      </c>
      <c r="G37" s="388">
        <f>'Orçamento Detalhado_Global'!G37</f>
        <v>0</v>
      </c>
      <c r="H37" s="213" t="str">
        <f t="shared" si="2"/>
        <v/>
      </c>
      <c r="I37" s="216" t="str">
        <f>'Orçamento Detalhado_Global'!I37</f>
        <v/>
      </c>
      <c r="J37" s="213" t="str">
        <f t="shared" si="3"/>
        <v/>
      </c>
      <c r="K37" s="69"/>
      <c r="L37" s="214"/>
      <c r="N37" s="317"/>
      <c r="O37" s="317"/>
      <c r="P37" s="317"/>
      <c r="Q37" s="317"/>
    </row>
    <row r="38" spans="1:17" s="67" customFormat="1" ht="18" customHeight="1" outlineLevel="2" thickTop="1" thickBot="1">
      <c r="A38" s="213" t="s">
        <v>254</v>
      </c>
      <c r="B38" s="515" t="str">
        <f>'Orçamento Detalhado_Global'!B38</f>
        <v>[ ESCOLHER ]</v>
      </c>
      <c r="C38" s="447" t="str">
        <f>IF('Orçamento Detalhado_Global'!C38="","",'Orçamento Detalhado_Global'!C38)</f>
        <v/>
      </c>
      <c r="D38" s="211" t="str">
        <f>IF('Orçamento Detalhado_Global'!D38="","",'Orçamento Detalhado_Global'!D38)</f>
        <v>Segurança e medicina do trabalho</v>
      </c>
      <c r="E38" s="570" t="str">
        <f>IF('Orçamento Detalhado_Global'!E38="","",ROUND('Orçamento Detalhado_Global'!E38*'Orçamento Detalhado'!$E$10,6))</f>
        <v/>
      </c>
      <c r="F38" s="212" t="str">
        <f>IF('Orçamento Detalhado_Global'!F38="","",'Orçamento Detalhado_Global'!F38)</f>
        <v>MÊS</v>
      </c>
      <c r="G38" s="388">
        <f>'Orçamento Detalhado_Global'!G38</f>
        <v>0</v>
      </c>
      <c r="H38" s="213" t="str">
        <f t="shared" si="2"/>
        <v/>
      </c>
      <c r="I38" s="216" t="str">
        <f>'Orçamento Detalhado_Global'!I38</f>
        <v/>
      </c>
      <c r="J38" s="213" t="str">
        <f t="shared" si="3"/>
        <v/>
      </c>
      <c r="K38" s="69"/>
      <c r="L38" s="214"/>
      <c r="N38" s="317"/>
      <c r="O38" s="317"/>
      <c r="P38" s="317"/>
      <c r="Q38" s="317"/>
    </row>
    <row r="39" spans="1:17" s="67" customFormat="1" ht="18" customHeight="1" outlineLevel="2" thickTop="1" thickBot="1">
      <c r="A39" s="213" t="s">
        <v>256</v>
      </c>
      <c r="B39" s="515" t="str">
        <f>'Orçamento Detalhado_Global'!B39</f>
        <v>[ ESCOLHER ]</v>
      </c>
      <c r="C39" s="447" t="str">
        <f>IF('Orçamento Detalhado_Global'!C39="","",'Orçamento Detalhado_Global'!C39)</f>
        <v/>
      </c>
      <c r="D39" s="211" t="str">
        <f>IF('Orçamento Detalhado_Global'!D39="","",'Orçamento Detalhado_Global'!D39)</f>
        <v>Equipe Permanente (Engº Residente, Mestre, Encarregados, Almoxarife, etc)</v>
      </c>
      <c r="E39" s="570" t="str">
        <f>IF('Orçamento Detalhado_Global'!E39="","",ROUND('Orçamento Detalhado_Global'!E39*'Orçamento Detalhado'!$E$10,6))</f>
        <v/>
      </c>
      <c r="F39" s="212" t="str">
        <f>IF('Orçamento Detalhado_Global'!F39="","",'Orçamento Detalhado_Global'!F39)</f>
        <v>MÊS</v>
      </c>
      <c r="G39" s="388">
        <f>'Orçamento Detalhado_Global'!G39</f>
        <v>0</v>
      </c>
      <c r="H39" s="213" t="str">
        <f t="shared" si="2"/>
        <v/>
      </c>
      <c r="I39" s="216" t="str">
        <f>'Orçamento Detalhado_Global'!I39</f>
        <v/>
      </c>
      <c r="J39" s="213" t="str">
        <f t="shared" si="3"/>
        <v/>
      </c>
      <c r="K39" s="69"/>
      <c r="L39" s="214"/>
      <c r="N39" s="317"/>
      <c r="O39" s="317"/>
      <c r="P39" s="317"/>
      <c r="Q39" s="317"/>
    </row>
    <row r="40" spans="1:17" s="67" customFormat="1" ht="18" customHeight="1" outlineLevel="2" thickTop="1" thickBot="1">
      <c r="A40" s="213" t="s">
        <v>258</v>
      </c>
      <c r="B40" s="515" t="str">
        <f>'Orçamento Detalhado_Global'!B40</f>
        <v>[ ESCOLHER ]</v>
      </c>
      <c r="C40" s="447" t="str">
        <f>IF('Orçamento Detalhado_Global'!C40="","",'Orçamento Detalhado_Global'!C40)</f>
        <v/>
      </c>
      <c r="D40" s="211" t="str">
        <f>IF('Orçamento Detalhado_Global'!D40="","",'Orçamento Detalhado_Global'!D40)</f>
        <v>Controle Tecnologico</v>
      </c>
      <c r="E40" s="570" t="str">
        <f>IF('Orçamento Detalhado_Global'!E40="","",ROUND('Orçamento Detalhado_Global'!E40*'Orçamento Detalhado'!$E$10,6))</f>
        <v/>
      </c>
      <c r="F40" s="212" t="str">
        <f>IF('Orçamento Detalhado_Global'!F40="","",'Orçamento Detalhado_Global'!F40)</f>
        <v>M³</v>
      </c>
      <c r="G40" s="388">
        <f>'Orçamento Detalhado_Global'!G40</f>
        <v>0</v>
      </c>
      <c r="H40" s="213" t="str">
        <f t="shared" si="2"/>
        <v/>
      </c>
      <c r="I40" s="216" t="str">
        <f>'Orçamento Detalhado_Global'!I40</f>
        <v/>
      </c>
      <c r="J40" s="213" t="str">
        <f t="shared" si="3"/>
        <v/>
      </c>
      <c r="K40" s="69"/>
      <c r="L40" s="214"/>
      <c r="N40" s="317"/>
      <c r="O40" s="317"/>
      <c r="P40" s="317"/>
      <c r="Q40" s="317"/>
    </row>
    <row r="41" spans="1:17" s="67" customFormat="1" ht="18" customHeight="1" outlineLevel="2" thickTop="1" thickBot="1">
      <c r="A41" s="213" t="s">
        <v>261</v>
      </c>
      <c r="B41" s="515" t="str">
        <f>'Orçamento Detalhado_Global'!B41</f>
        <v>[ ESCOLHER ]</v>
      </c>
      <c r="C41" s="447" t="str">
        <f>IF('Orçamento Detalhado_Global'!C41="","",'Orçamento Detalhado_Global'!C41)</f>
        <v/>
      </c>
      <c r="D41" s="211" t="str">
        <f>IF('Orçamento Detalhado_Global'!D41="","",'Orçamento Detalhado_Global'!D41)</f>
        <v>Gestão de Resíduos e Qualidade</v>
      </c>
      <c r="E41" s="570" t="str">
        <f>IF('Orçamento Detalhado_Global'!E41="","",ROUND('Orçamento Detalhado_Global'!E41*'Orçamento Detalhado'!$E$10,6))</f>
        <v/>
      </c>
      <c r="F41" s="212" t="str">
        <f>IF('Orçamento Detalhado_Global'!F41="","",'Orçamento Detalhado_Global'!F41)</f>
        <v>UNID</v>
      </c>
      <c r="G41" s="388">
        <f>'Orçamento Detalhado_Global'!G41</f>
        <v>0</v>
      </c>
      <c r="H41" s="213" t="str">
        <f t="shared" si="2"/>
        <v/>
      </c>
      <c r="I41" s="216" t="str">
        <f>'Orçamento Detalhado_Global'!I41</f>
        <v/>
      </c>
      <c r="J41" s="213" t="str">
        <f t="shared" si="3"/>
        <v/>
      </c>
      <c r="K41" s="69"/>
      <c r="L41" s="214"/>
      <c r="N41" s="317"/>
      <c r="O41" s="317"/>
      <c r="P41" s="317"/>
      <c r="Q41" s="317"/>
    </row>
    <row r="42" spans="1:17" s="67" customFormat="1" ht="18" customHeight="1" outlineLevel="2" thickTop="1" thickBot="1">
      <c r="A42" s="213" t="s">
        <v>263</v>
      </c>
      <c r="B42" s="515" t="str">
        <f>'Orçamento Detalhado_Global'!B42</f>
        <v>[ ESCOLHER ]</v>
      </c>
      <c r="C42" s="447" t="str">
        <f>IF('Orçamento Detalhado_Global'!C42="","",'Orçamento Detalhado_Global'!C42)</f>
        <v/>
      </c>
      <c r="D42" s="211" t="str">
        <f>IF('Orçamento Detalhado_Global'!D42="","",'Orçamento Detalhado_Global'!D42)</f>
        <v>PCMAT</v>
      </c>
      <c r="E42" s="570" t="str">
        <f>IF('Orçamento Detalhado_Global'!E42="","",ROUND('Orçamento Detalhado_Global'!E42*'Orçamento Detalhado'!$E$10,6))</f>
        <v/>
      </c>
      <c r="F42" s="212" t="str">
        <f>IF('Orçamento Detalhado_Global'!F42="","",'Orçamento Detalhado_Global'!F42)</f>
        <v>UNID</v>
      </c>
      <c r="G42" s="388">
        <f>'Orçamento Detalhado_Global'!G42</f>
        <v>0</v>
      </c>
      <c r="H42" s="213" t="str">
        <f t="shared" si="2"/>
        <v/>
      </c>
      <c r="I42" s="216" t="str">
        <f>'Orçamento Detalhado_Global'!I42</f>
        <v/>
      </c>
      <c r="J42" s="213" t="str">
        <f t="shared" si="3"/>
        <v/>
      </c>
      <c r="K42" s="69"/>
      <c r="L42" s="214"/>
      <c r="N42" s="317"/>
      <c r="O42" s="317"/>
      <c r="P42" s="317"/>
      <c r="Q42" s="317"/>
    </row>
    <row r="43" spans="1:17" s="67" customFormat="1" ht="18" customHeight="1" outlineLevel="2" thickTop="1" thickBot="1">
      <c r="A43" s="213" t="s">
        <v>265</v>
      </c>
      <c r="B43" s="515" t="str">
        <f>'Orçamento Detalhado_Global'!B43</f>
        <v>[ ESCOLHER ]</v>
      </c>
      <c r="C43" s="447" t="str">
        <f>IF('Orçamento Detalhado_Global'!C43="","",'Orçamento Detalhado_Global'!C43)</f>
        <v/>
      </c>
      <c r="D43" s="211" t="str">
        <f>IF('Orçamento Detalhado_Global'!D43="","",'Orçamento Detalhado_Global'!D43)</f>
        <v>Demais elementos de canteiro (Despesas técnicas, tapume, preparo via de acesso, baias, lava rodas, portões, extintor, despesas fixas, etc)</v>
      </c>
      <c r="E43" s="570" t="str">
        <f>IF('Orçamento Detalhado_Global'!E43="","",ROUND('Orçamento Detalhado_Global'!E43*'Orçamento Detalhado'!$E$10,6))</f>
        <v/>
      </c>
      <c r="F43" s="212" t="str">
        <f>IF('Orçamento Detalhado_Global'!F43="","",'Orçamento Detalhado_Global'!F43)</f>
        <v>MÊS</v>
      </c>
      <c r="G43" s="388">
        <f>'Orçamento Detalhado_Global'!G43</f>
        <v>0</v>
      </c>
      <c r="H43" s="213" t="str">
        <f t="shared" si="2"/>
        <v/>
      </c>
      <c r="I43" s="216" t="str">
        <f>'Orçamento Detalhado_Global'!I43</f>
        <v/>
      </c>
      <c r="J43" s="213" t="str">
        <f t="shared" si="3"/>
        <v/>
      </c>
      <c r="K43" s="69"/>
      <c r="L43" s="214"/>
      <c r="N43" s="317"/>
      <c r="O43" s="317"/>
      <c r="P43" s="317"/>
      <c r="Q43" s="317"/>
    </row>
    <row r="44" spans="1:17" s="67" customFormat="1" ht="18" customHeight="1" outlineLevel="2" thickTop="1" thickBot="1">
      <c r="A44" s="213" t="s">
        <v>267</v>
      </c>
      <c r="B44" s="515" t="str">
        <f>'Orçamento Detalhado_Global'!B44</f>
        <v>[ ESCOLHER ]</v>
      </c>
      <c r="C44" s="447" t="str">
        <f>IF('Orçamento Detalhado_Global'!C44="","",'Orçamento Detalhado_Global'!C44)</f>
        <v/>
      </c>
      <c r="D44" s="211" t="str">
        <f>IF('Orçamento Detalhado_Global'!D44="","",'Orçamento Detalhado_Global'!D44)</f>
        <v/>
      </c>
      <c r="E44" s="570" t="str">
        <f>IF('Orçamento Detalhado_Global'!E44="","",ROUND('Orçamento Detalhado_Global'!E44*'Orçamento Detalhado'!$E$10,6))</f>
        <v/>
      </c>
      <c r="F44" s="212" t="str">
        <f>IF('Orçamento Detalhado_Global'!F44="","",'Orçamento Detalhado_Global'!F44)</f>
        <v/>
      </c>
      <c r="G44" s="388">
        <f>'Orçamento Detalhado_Global'!G44</f>
        <v>0</v>
      </c>
      <c r="H44" s="213" t="str">
        <f t="shared" si="2"/>
        <v/>
      </c>
      <c r="I44" s="216" t="str">
        <f>'Orçamento Detalhado_Global'!I44</f>
        <v/>
      </c>
      <c r="J44" s="213" t="str">
        <f t="shared" si="3"/>
        <v/>
      </c>
      <c r="K44" s="69"/>
      <c r="L44" s="214"/>
      <c r="N44" s="317"/>
      <c r="O44" s="317"/>
      <c r="P44" s="317"/>
      <c r="Q44" s="317"/>
    </row>
    <row r="45" spans="1:17" s="67" customFormat="1" ht="18" customHeight="1" outlineLevel="2" thickTop="1" thickBot="1">
      <c r="A45" s="213" t="s">
        <v>268</v>
      </c>
      <c r="B45" s="515" t="str">
        <f>'Orçamento Detalhado_Global'!B45</f>
        <v>[ ESCOLHER ]</v>
      </c>
      <c r="C45" s="447" t="str">
        <f>IF('Orçamento Detalhado_Global'!C45="","",'Orçamento Detalhado_Global'!C45)</f>
        <v/>
      </c>
      <c r="D45" s="211" t="str">
        <f>IF('Orçamento Detalhado_Global'!D45="","",'Orçamento Detalhado_Global'!D45)</f>
        <v/>
      </c>
      <c r="E45" s="570" t="str">
        <f>IF('Orçamento Detalhado_Global'!E45="","",ROUND('Orçamento Detalhado_Global'!E45*'Orçamento Detalhado'!$E$10,6))</f>
        <v/>
      </c>
      <c r="F45" s="212" t="str">
        <f>IF('Orçamento Detalhado_Global'!F45="","",'Orçamento Detalhado_Global'!F45)</f>
        <v/>
      </c>
      <c r="G45" s="388">
        <f>'Orçamento Detalhado_Global'!G45</f>
        <v>0</v>
      </c>
      <c r="H45" s="213" t="str">
        <f t="shared" si="2"/>
        <v/>
      </c>
      <c r="I45" s="216" t="str">
        <f>'Orçamento Detalhado_Global'!I45</f>
        <v/>
      </c>
      <c r="J45" s="213" t="str">
        <f t="shared" si="3"/>
        <v/>
      </c>
      <c r="K45" s="69"/>
      <c r="L45" s="214"/>
      <c r="N45" s="317"/>
      <c r="O45" s="317"/>
      <c r="P45" s="317"/>
      <c r="Q45" s="317"/>
    </row>
    <row r="46" spans="1:17" s="67" customFormat="1" ht="18" customHeight="1" outlineLevel="2" thickTop="1" thickBot="1">
      <c r="A46" s="213" t="s">
        <v>269</v>
      </c>
      <c r="B46" s="515" t="str">
        <f>'Orçamento Detalhado_Global'!B46</f>
        <v>[ ESCOLHER ]</v>
      </c>
      <c r="C46" s="447" t="str">
        <f>IF('Orçamento Detalhado_Global'!C46="","",'Orçamento Detalhado_Global'!C46)</f>
        <v/>
      </c>
      <c r="D46" s="211" t="str">
        <f>IF('Orçamento Detalhado_Global'!D46="","",'Orçamento Detalhado_Global'!D46)</f>
        <v/>
      </c>
      <c r="E46" s="570" t="str">
        <f>IF('Orçamento Detalhado_Global'!E46="","",ROUND('Orçamento Detalhado_Global'!E46*'Orçamento Detalhado'!$E$10,6))</f>
        <v/>
      </c>
      <c r="F46" s="212" t="str">
        <f>IF('Orçamento Detalhado_Global'!F46="","",'Orçamento Detalhado_Global'!F46)</f>
        <v/>
      </c>
      <c r="G46" s="388">
        <f>'Orçamento Detalhado_Global'!G46</f>
        <v>0</v>
      </c>
      <c r="H46" s="213" t="str">
        <f t="shared" si="2"/>
        <v/>
      </c>
      <c r="I46" s="216" t="str">
        <f>'Orçamento Detalhado_Global'!I46</f>
        <v/>
      </c>
      <c r="J46" s="213" t="str">
        <f t="shared" si="3"/>
        <v/>
      </c>
      <c r="K46" s="69"/>
      <c r="L46" s="214"/>
      <c r="N46" s="317"/>
      <c r="O46" s="317"/>
      <c r="P46" s="317"/>
      <c r="Q46" s="317"/>
    </row>
    <row r="47" spans="1:17" s="67" customFormat="1" ht="18" customHeight="1" outlineLevel="2" thickTop="1" thickBot="1">
      <c r="A47" s="213" t="s">
        <v>270</v>
      </c>
      <c r="B47" s="515" t="str">
        <f>'Orçamento Detalhado_Global'!B47</f>
        <v>[ ESCOLHER ]</v>
      </c>
      <c r="C47" s="447" t="str">
        <f>IF('Orçamento Detalhado_Global'!C47="","",'Orçamento Detalhado_Global'!C47)</f>
        <v/>
      </c>
      <c r="D47" s="211" t="str">
        <f>IF('Orçamento Detalhado_Global'!D47="","",'Orçamento Detalhado_Global'!D47)</f>
        <v/>
      </c>
      <c r="E47" s="570" t="str">
        <f>IF('Orçamento Detalhado_Global'!E47="","",ROUND('Orçamento Detalhado_Global'!E47*'Orçamento Detalhado'!$E$10,6))</f>
        <v/>
      </c>
      <c r="F47" s="212" t="str">
        <f>IF('Orçamento Detalhado_Global'!F47="","",'Orçamento Detalhado_Global'!F47)</f>
        <v/>
      </c>
      <c r="G47" s="388">
        <f>'Orçamento Detalhado_Global'!G47</f>
        <v>0</v>
      </c>
      <c r="H47" s="213" t="str">
        <f t="shared" si="2"/>
        <v/>
      </c>
      <c r="I47" s="216" t="str">
        <f>'Orçamento Detalhado_Global'!I47</f>
        <v/>
      </c>
      <c r="J47" s="213" t="str">
        <f t="shared" si="3"/>
        <v/>
      </c>
      <c r="K47" s="69"/>
      <c r="L47" s="214"/>
      <c r="N47" s="317"/>
      <c r="O47" s="317"/>
      <c r="P47" s="317"/>
      <c r="Q47" s="317"/>
    </row>
    <row r="48" spans="1:17" s="67" customFormat="1" ht="18" customHeight="1" thickTop="1" thickBot="1">
      <c r="A48" s="224">
        <v>2</v>
      </c>
      <c r="B48" s="443"/>
      <c r="C48" s="65"/>
      <c r="D48" s="222" t="s">
        <v>168</v>
      </c>
      <c r="E48" s="65"/>
      <c r="F48" s="65"/>
      <c r="G48" s="221"/>
      <c r="H48" s="231">
        <f>SUM(H49,H65,H77,H87,H106,H120,H138,H148,H158,H175,H191,H202,H212,H230,H249,H272,H323,H333,H353)</f>
        <v>0</v>
      </c>
      <c r="I48" s="221"/>
      <c r="J48" s="231">
        <f>SUM(J49,J65,J77,J87,J106,J120,J138,J148,J158,J175,J191,J202,J212,J230,J249,J272,J323,J333,J353)</f>
        <v>0</v>
      </c>
      <c r="K48" s="63"/>
      <c r="L48" s="64"/>
      <c r="N48" s="317"/>
      <c r="O48" s="317"/>
      <c r="P48" s="317"/>
      <c r="Q48" s="317"/>
    </row>
    <row r="49" spans="1:17" s="67" customFormat="1" ht="18" customHeight="1" outlineLevel="1" thickTop="1" thickBot="1">
      <c r="A49" s="226" t="s">
        <v>135</v>
      </c>
      <c r="B49" s="442"/>
      <c r="C49" s="446"/>
      <c r="D49" s="227" t="s">
        <v>271</v>
      </c>
      <c r="E49" s="228"/>
      <c r="F49" s="228"/>
      <c r="G49" s="219"/>
      <c r="H49" s="219">
        <f>SUM(H50:H64)</f>
        <v>0</v>
      </c>
      <c r="I49" s="219"/>
      <c r="J49" s="219">
        <f>SUM(J50:J64)</f>
        <v>0</v>
      </c>
      <c r="K49" s="68"/>
      <c r="L49" s="223"/>
      <c r="N49" s="317"/>
      <c r="O49" s="317"/>
      <c r="P49" s="317"/>
      <c r="Q49" s="317"/>
    </row>
    <row r="50" spans="1:17" s="67" customFormat="1" ht="18" customHeight="1" outlineLevel="2" thickTop="1" thickBot="1">
      <c r="A50" s="213" t="s">
        <v>272</v>
      </c>
      <c r="B50" s="515" t="str">
        <f>'Orçamento Detalhado_Global'!B50</f>
        <v>[ ESCOLHER ]</v>
      </c>
      <c r="C50" s="447" t="str">
        <f>IF('Orçamento Detalhado_Global'!C50="","",'Orçamento Detalhado_Global'!C50)</f>
        <v/>
      </c>
      <c r="D50" s="211" t="str">
        <f>IF('Orçamento Detalhado_Global'!D50="","",'Orçamento Detalhado_Global'!D50)</f>
        <v xml:space="preserve">Locação da Obra </v>
      </c>
      <c r="E50" s="570" t="str">
        <f>IF('Orçamento Detalhado_Global'!E50="","",ROUND('Orçamento Detalhado_Global'!E50*'Orçamento Detalhado'!$E$10,6))</f>
        <v/>
      </c>
      <c r="F50" s="212" t="str">
        <f>IF('Orçamento Detalhado_Global'!F50="","",'Orçamento Detalhado_Global'!F50)</f>
        <v>VB</v>
      </c>
      <c r="G50" s="388">
        <f>'Orçamento Detalhado_Global'!G50</f>
        <v>0</v>
      </c>
      <c r="H50" s="213" t="str">
        <f t="shared" ref="H50:H64" si="4">IF(E50="","",ROUND(G50*E50,2))</f>
        <v/>
      </c>
      <c r="I50" s="216" t="str">
        <f>'Orçamento Detalhado_Global'!I50</f>
        <v/>
      </c>
      <c r="J50" s="213" t="str">
        <f t="shared" ref="J50:J64" si="5">IF(E50="","",ROUND(I50*E50,2))</f>
        <v/>
      </c>
      <c r="K50" s="68"/>
      <c r="L50" s="214"/>
      <c r="N50" s="317"/>
      <c r="O50" s="317"/>
      <c r="P50" s="317"/>
      <c r="Q50" s="317"/>
    </row>
    <row r="51" spans="1:17" s="67" customFormat="1" ht="18" customHeight="1" outlineLevel="2" thickTop="1" thickBot="1">
      <c r="A51" s="213" t="s">
        <v>274</v>
      </c>
      <c r="B51" s="515" t="str">
        <f>'Orçamento Detalhado_Global'!B51</f>
        <v>[ ESCOLHER ]</v>
      </c>
      <c r="C51" s="447" t="str">
        <f>IF('Orçamento Detalhado_Global'!C51="","",'Orçamento Detalhado_Global'!C51)</f>
        <v/>
      </c>
      <c r="D51" s="211" t="str">
        <f>IF('Orçamento Detalhado_Global'!D51="","",'Orçamento Detalhado_Global'!D51)</f>
        <v>Fundações Profundas</v>
      </c>
      <c r="E51" s="570" t="str">
        <f>IF('Orçamento Detalhado_Global'!E51="","",ROUND('Orçamento Detalhado_Global'!E51*'Orçamento Detalhado'!$E$10,6))</f>
        <v/>
      </c>
      <c r="F51" s="212" t="str">
        <f>IF('Orçamento Detalhado_Global'!F51="","",'Orçamento Detalhado_Global'!F51)</f>
        <v>M</v>
      </c>
      <c r="G51" s="388">
        <f>'Orçamento Detalhado_Global'!G51</f>
        <v>0</v>
      </c>
      <c r="H51" s="213" t="str">
        <f t="shared" si="4"/>
        <v/>
      </c>
      <c r="I51" s="216" t="str">
        <f>'Orçamento Detalhado_Global'!I51</f>
        <v/>
      </c>
      <c r="J51" s="213" t="str">
        <f t="shared" si="5"/>
        <v/>
      </c>
      <c r="K51" s="68"/>
      <c r="L51" s="218"/>
      <c r="N51" s="317"/>
      <c r="O51" s="317"/>
      <c r="P51" s="317"/>
      <c r="Q51" s="317"/>
    </row>
    <row r="52" spans="1:17" s="67" customFormat="1" ht="18" customHeight="1" outlineLevel="2" thickTop="1" thickBot="1">
      <c r="A52" s="213" t="s">
        <v>277</v>
      </c>
      <c r="B52" s="515" t="str">
        <f>'Orçamento Detalhado_Global'!B52</f>
        <v>[ ESCOLHER ]</v>
      </c>
      <c r="C52" s="447" t="str">
        <f>IF('Orçamento Detalhado_Global'!C52="","",'Orçamento Detalhado_Global'!C52)</f>
        <v/>
      </c>
      <c r="D52" s="211" t="str">
        <f>IF('Orçamento Detalhado_Global'!D52="","",'Orçamento Detalhado_Global'!D52)</f>
        <v>Fundações Superficiais</v>
      </c>
      <c r="E52" s="570" t="str">
        <f>IF('Orçamento Detalhado_Global'!E52="","",ROUND('Orçamento Detalhado_Global'!E52*'Orçamento Detalhado'!$E$10,6))</f>
        <v/>
      </c>
      <c r="F52" s="212" t="str">
        <f>IF('Orçamento Detalhado_Global'!F52="","",'Orçamento Detalhado_Global'!F52)</f>
        <v>M³</v>
      </c>
      <c r="G52" s="388">
        <f>'Orçamento Detalhado_Global'!G52</f>
        <v>0</v>
      </c>
      <c r="H52" s="213" t="str">
        <f t="shared" si="4"/>
        <v/>
      </c>
      <c r="I52" s="216" t="str">
        <f>'Orçamento Detalhado_Global'!I52</f>
        <v/>
      </c>
      <c r="J52" s="213" t="str">
        <f t="shared" si="5"/>
        <v/>
      </c>
      <c r="K52" s="68"/>
      <c r="L52" s="218"/>
      <c r="N52" s="317"/>
      <c r="O52" s="317"/>
      <c r="P52" s="317"/>
      <c r="Q52" s="317"/>
    </row>
    <row r="53" spans="1:17" s="67" customFormat="1" ht="18" customHeight="1" outlineLevel="2" thickTop="1" thickBot="1">
      <c r="A53" s="213" t="s">
        <v>279</v>
      </c>
      <c r="B53" s="515" t="str">
        <f>'Orçamento Detalhado_Global'!B53</f>
        <v>[ ESCOLHER ]</v>
      </c>
      <c r="C53" s="447" t="str">
        <f>IF('Orçamento Detalhado_Global'!C53="","",'Orçamento Detalhado_Global'!C53)</f>
        <v/>
      </c>
      <c r="D53" s="211" t="str">
        <f>IF('Orçamento Detalhado_Global'!D53="","",'Orçamento Detalhado_Global'!D53)</f>
        <v>Blocos,Vigas Baldrames e Alavancas</v>
      </c>
      <c r="E53" s="570" t="str">
        <f>IF('Orçamento Detalhado_Global'!E53="","",ROUND('Orçamento Detalhado_Global'!E53*'Orçamento Detalhado'!$E$10,6))</f>
        <v/>
      </c>
      <c r="F53" s="212" t="str">
        <f>IF('Orçamento Detalhado_Global'!F53="","",'Orçamento Detalhado_Global'!F53)</f>
        <v>M³</v>
      </c>
      <c r="G53" s="388">
        <f>'Orçamento Detalhado_Global'!G53</f>
        <v>0</v>
      </c>
      <c r="H53" s="213" t="str">
        <f t="shared" si="4"/>
        <v/>
      </c>
      <c r="I53" s="216" t="str">
        <f>'Orçamento Detalhado_Global'!I53</f>
        <v/>
      </c>
      <c r="J53" s="213" t="str">
        <f t="shared" si="5"/>
        <v/>
      </c>
      <c r="K53" s="68"/>
      <c r="L53" s="214"/>
      <c r="N53" s="317"/>
      <c r="O53" s="317"/>
      <c r="P53" s="317"/>
      <c r="Q53" s="317"/>
    </row>
    <row r="54" spans="1:17" s="67" customFormat="1" ht="18" customHeight="1" outlineLevel="2" thickTop="1" thickBot="1">
      <c r="A54" s="213" t="s">
        <v>281</v>
      </c>
      <c r="B54" s="515" t="str">
        <f>'Orçamento Detalhado_Global'!B54</f>
        <v>[ ESCOLHER ]</v>
      </c>
      <c r="C54" s="447" t="str">
        <f>IF('Orçamento Detalhado_Global'!C54="","",'Orçamento Detalhado_Global'!C54)</f>
        <v/>
      </c>
      <c r="D54" s="211" t="str">
        <f>IF('Orçamento Detalhado_Global'!D54="","",'Orçamento Detalhado_Global'!D54)</f>
        <v>Desmonte em Rocha</v>
      </c>
      <c r="E54" s="570" t="str">
        <f>IF('Orçamento Detalhado_Global'!E54="","",ROUND('Orçamento Detalhado_Global'!E54*'Orçamento Detalhado'!$E$10,6))</f>
        <v/>
      </c>
      <c r="F54" s="212" t="str">
        <f>IF('Orçamento Detalhado_Global'!F54="","",'Orçamento Detalhado_Global'!F54)</f>
        <v>M²</v>
      </c>
      <c r="G54" s="388">
        <f>'Orçamento Detalhado_Global'!G54</f>
        <v>0</v>
      </c>
      <c r="H54" s="213" t="str">
        <f t="shared" si="4"/>
        <v/>
      </c>
      <c r="I54" s="216" t="str">
        <f>'Orçamento Detalhado_Global'!I54</f>
        <v/>
      </c>
      <c r="J54" s="213" t="str">
        <f t="shared" si="5"/>
        <v/>
      </c>
      <c r="K54" s="68"/>
      <c r="L54" s="214"/>
      <c r="N54" s="317"/>
      <c r="O54" s="317"/>
      <c r="P54" s="317"/>
      <c r="Q54" s="317"/>
    </row>
    <row r="55" spans="1:17" s="67" customFormat="1" ht="18" customHeight="1" outlineLevel="2" thickTop="1" thickBot="1">
      <c r="A55" s="213" t="s">
        <v>284</v>
      </c>
      <c r="B55" s="515" t="str">
        <f>'Orçamento Detalhado_Global'!B55</f>
        <v>[ ESCOLHER ]</v>
      </c>
      <c r="C55" s="447" t="str">
        <f>IF('Orçamento Detalhado_Global'!C55="","",'Orçamento Detalhado_Global'!C55)</f>
        <v/>
      </c>
      <c r="D55" s="211" t="str">
        <f>IF('Orçamento Detalhado_Global'!D55="","",'Orçamento Detalhado_Global'!D55)</f>
        <v>Escavação Mecanizada</v>
      </c>
      <c r="E55" s="570" t="str">
        <f>IF('Orçamento Detalhado_Global'!E55="","",ROUND('Orçamento Detalhado_Global'!E55*'Orçamento Detalhado'!$E$10,6))</f>
        <v/>
      </c>
      <c r="F55" s="212" t="str">
        <f>IF('Orçamento Detalhado_Global'!F55="","",'Orçamento Detalhado_Global'!F55)</f>
        <v>KG</v>
      </c>
      <c r="G55" s="388">
        <f>'Orçamento Detalhado_Global'!G55</f>
        <v>0</v>
      </c>
      <c r="H55" s="213" t="str">
        <f t="shared" si="4"/>
        <v/>
      </c>
      <c r="I55" s="216" t="str">
        <f>'Orçamento Detalhado_Global'!I55</f>
        <v/>
      </c>
      <c r="J55" s="213" t="str">
        <f t="shared" si="5"/>
        <v/>
      </c>
      <c r="K55" s="68"/>
      <c r="L55" s="214"/>
      <c r="N55" s="317"/>
      <c r="O55" s="317"/>
      <c r="P55" s="317"/>
      <c r="Q55" s="317"/>
    </row>
    <row r="56" spans="1:17" s="67" customFormat="1" ht="18" customHeight="1" outlineLevel="2" thickTop="1" thickBot="1">
      <c r="A56" s="213" t="s">
        <v>287</v>
      </c>
      <c r="B56" s="515" t="str">
        <f>'Orçamento Detalhado_Global'!B56</f>
        <v>[ ESCOLHER ]</v>
      </c>
      <c r="C56" s="447" t="str">
        <f>IF('Orçamento Detalhado_Global'!C56="","",'Orçamento Detalhado_Global'!C56)</f>
        <v/>
      </c>
      <c r="D56" s="211" t="str">
        <f>IF('Orçamento Detalhado_Global'!D56="","",'Orçamento Detalhado_Global'!D56)</f>
        <v>Reb. Lençol Freático/Drenagem</v>
      </c>
      <c r="E56" s="570" t="str">
        <f>IF('Orçamento Detalhado_Global'!E56="","",ROUND('Orçamento Detalhado_Global'!E56*'Orçamento Detalhado'!$E$10,6))</f>
        <v/>
      </c>
      <c r="F56" s="212" t="str">
        <f>IF('Orçamento Detalhado_Global'!F56="","",'Orçamento Detalhado_Global'!F56)</f>
        <v>M²</v>
      </c>
      <c r="G56" s="388">
        <f>'Orçamento Detalhado_Global'!G56</f>
        <v>0</v>
      </c>
      <c r="H56" s="213" t="str">
        <f t="shared" si="4"/>
        <v/>
      </c>
      <c r="I56" s="216" t="str">
        <f>'Orçamento Detalhado_Global'!I56</f>
        <v/>
      </c>
      <c r="J56" s="213" t="str">
        <f t="shared" si="5"/>
        <v/>
      </c>
      <c r="K56" s="68"/>
      <c r="L56" s="214"/>
      <c r="N56" s="317"/>
      <c r="O56" s="317"/>
      <c r="P56" s="317"/>
      <c r="Q56" s="317"/>
    </row>
    <row r="57" spans="1:17" s="67" customFormat="1" ht="18" customHeight="1" outlineLevel="2" thickTop="1" thickBot="1">
      <c r="A57" s="213" t="s">
        <v>289</v>
      </c>
      <c r="B57" s="515" t="str">
        <f>'Orçamento Detalhado_Global'!B57</f>
        <v>[ ESCOLHER ]</v>
      </c>
      <c r="C57" s="447" t="str">
        <f>IF('Orçamento Detalhado_Global'!C57="","",'Orçamento Detalhado_Global'!C57)</f>
        <v/>
      </c>
      <c r="D57" s="211" t="str">
        <f>IF('Orçamento Detalhado_Global'!D57="","",'Orçamento Detalhado_Global'!D57)</f>
        <v>Escavação Manual</v>
      </c>
      <c r="E57" s="570" t="str">
        <f>IF('Orçamento Detalhado_Global'!E57="","",ROUND('Orçamento Detalhado_Global'!E57*'Orçamento Detalhado'!$E$10,6))</f>
        <v/>
      </c>
      <c r="F57" s="212" t="str">
        <f>IF('Orçamento Detalhado_Global'!F57="","",'Orçamento Detalhado_Global'!F57)</f>
        <v>M³</v>
      </c>
      <c r="G57" s="388">
        <f>'Orçamento Detalhado_Global'!G57</f>
        <v>0</v>
      </c>
      <c r="H57" s="213" t="str">
        <f t="shared" si="4"/>
        <v/>
      </c>
      <c r="I57" s="216" t="str">
        <f>'Orçamento Detalhado_Global'!I57</f>
        <v/>
      </c>
      <c r="J57" s="213" t="str">
        <f t="shared" si="5"/>
        <v/>
      </c>
      <c r="K57" s="68"/>
      <c r="L57" s="214"/>
      <c r="N57" s="317"/>
      <c r="O57" s="317"/>
      <c r="P57" s="317"/>
      <c r="Q57" s="317"/>
    </row>
    <row r="58" spans="1:17" s="67" customFormat="1" ht="18" customHeight="1" outlineLevel="2" thickTop="1" thickBot="1">
      <c r="A58" s="213" t="s">
        <v>291</v>
      </c>
      <c r="B58" s="515" t="str">
        <f>'Orçamento Detalhado_Global'!B58</f>
        <v>[ ESCOLHER ]</v>
      </c>
      <c r="C58" s="447" t="str">
        <f>IF('Orçamento Detalhado_Global'!C58="","",'Orçamento Detalhado_Global'!C58)</f>
        <v/>
      </c>
      <c r="D58" s="211" t="str">
        <f>IF('Orçamento Detalhado_Global'!D58="","",'Orçamento Detalhado_Global'!D58)</f>
        <v>Aterro e apiloamento</v>
      </c>
      <c r="E58" s="570" t="str">
        <f>IF('Orçamento Detalhado_Global'!E58="","",ROUND('Orçamento Detalhado_Global'!E58*'Orçamento Detalhado'!$E$10,6))</f>
        <v/>
      </c>
      <c r="F58" s="212" t="str">
        <f>IF('Orçamento Detalhado_Global'!F58="","",'Orçamento Detalhado_Global'!F58)</f>
        <v>M²</v>
      </c>
      <c r="G58" s="388">
        <f>'Orçamento Detalhado_Global'!G58</f>
        <v>0</v>
      </c>
      <c r="H58" s="213" t="str">
        <f t="shared" si="4"/>
        <v/>
      </c>
      <c r="I58" s="216" t="str">
        <f>'Orçamento Detalhado_Global'!I58</f>
        <v/>
      </c>
      <c r="J58" s="213" t="str">
        <f t="shared" si="5"/>
        <v/>
      </c>
      <c r="K58" s="68"/>
      <c r="L58" s="214"/>
      <c r="N58" s="317"/>
      <c r="O58" s="317"/>
      <c r="P58" s="317"/>
      <c r="Q58" s="317"/>
    </row>
    <row r="59" spans="1:17" s="67" customFormat="1" ht="18" customHeight="1" outlineLevel="2" thickTop="1" thickBot="1">
      <c r="A59" s="213" t="s">
        <v>293</v>
      </c>
      <c r="B59" s="515" t="str">
        <f>'Orçamento Detalhado_Global'!B59</f>
        <v>[ ESCOLHER ]</v>
      </c>
      <c r="C59" s="447" t="str">
        <f>IF('Orçamento Detalhado_Global'!C59="","",'Orçamento Detalhado_Global'!C59)</f>
        <v/>
      </c>
      <c r="D59" s="211" t="str">
        <f>IF('Orçamento Detalhado_Global'!D59="","",'Orçamento Detalhado_Global'!D59)</f>
        <v>Impermeabilização de vigas e baldrames</v>
      </c>
      <c r="E59" s="570" t="str">
        <f>IF('Orçamento Detalhado_Global'!E59="","",ROUND('Orçamento Detalhado_Global'!E59*'Orçamento Detalhado'!$E$10,6))</f>
        <v/>
      </c>
      <c r="F59" s="212" t="str">
        <f>IF('Orçamento Detalhado_Global'!F59="","",'Orçamento Detalhado_Global'!F59)</f>
        <v>M³</v>
      </c>
      <c r="G59" s="388">
        <f>'Orçamento Detalhado_Global'!G59</f>
        <v>0</v>
      </c>
      <c r="H59" s="213" t="str">
        <f t="shared" si="4"/>
        <v/>
      </c>
      <c r="I59" s="216" t="str">
        <f>'Orçamento Detalhado_Global'!I59</f>
        <v/>
      </c>
      <c r="J59" s="213" t="str">
        <f t="shared" si="5"/>
        <v/>
      </c>
      <c r="K59" s="68"/>
      <c r="L59" s="214"/>
      <c r="N59" s="317"/>
      <c r="O59" s="317"/>
      <c r="P59" s="317"/>
      <c r="Q59" s="317"/>
    </row>
    <row r="60" spans="1:17" s="67" customFormat="1" ht="18" customHeight="1" outlineLevel="2" thickTop="1" thickBot="1">
      <c r="A60" s="213" t="s">
        <v>295</v>
      </c>
      <c r="B60" s="515" t="str">
        <f>'Orçamento Detalhado_Global'!B60</f>
        <v>[ ESCOLHER ]</v>
      </c>
      <c r="C60" s="447" t="str">
        <f>IF('Orçamento Detalhado_Global'!C60="","",'Orçamento Detalhado_Global'!C60)</f>
        <v/>
      </c>
      <c r="D60" s="211" t="str">
        <f>IF('Orçamento Detalhado_Global'!D60="","",'Orçamento Detalhado_Global'!D60)</f>
        <v/>
      </c>
      <c r="E60" s="570" t="str">
        <f>IF('Orçamento Detalhado_Global'!E60="","",ROUND('Orçamento Detalhado_Global'!E60*'Orçamento Detalhado'!$E$10,6))</f>
        <v/>
      </c>
      <c r="F60" s="212" t="str">
        <f>IF('Orçamento Detalhado_Global'!F60="","",'Orçamento Detalhado_Global'!F60)</f>
        <v>M³XKM</v>
      </c>
      <c r="G60" s="388">
        <f>'Orçamento Detalhado_Global'!G60</f>
        <v>0</v>
      </c>
      <c r="H60" s="213" t="str">
        <f t="shared" si="4"/>
        <v/>
      </c>
      <c r="I60" s="216" t="str">
        <f>'Orçamento Detalhado_Global'!I60</f>
        <v/>
      </c>
      <c r="J60" s="213" t="str">
        <f t="shared" si="5"/>
        <v/>
      </c>
      <c r="K60" s="68"/>
      <c r="L60" s="214"/>
      <c r="N60" s="317"/>
      <c r="O60" s="317"/>
      <c r="P60" s="317"/>
      <c r="Q60" s="317"/>
    </row>
    <row r="61" spans="1:17" s="67" customFormat="1" ht="18" customHeight="1" outlineLevel="2" thickTop="1" thickBot="1">
      <c r="A61" s="213" t="s">
        <v>297</v>
      </c>
      <c r="B61" s="515" t="str">
        <f>'Orçamento Detalhado_Global'!B61</f>
        <v>[ ESCOLHER ]</v>
      </c>
      <c r="C61" s="447" t="str">
        <f>IF('Orçamento Detalhado_Global'!C61="","",'Orçamento Detalhado_Global'!C61)</f>
        <v/>
      </c>
      <c r="D61" s="211" t="str">
        <f>IF('Orçamento Detalhado_Global'!D61="","",'Orçamento Detalhado_Global'!D61)</f>
        <v/>
      </c>
      <c r="E61" s="570" t="str">
        <f>IF('Orçamento Detalhado_Global'!E61="","",ROUND('Orçamento Detalhado_Global'!E61*'Orçamento Detalhado'!$E$10,6))</f>
        <v/>
      </c>
      <c r="F61" s="212" t="str">
        <f>IF('Orçamento Detalhado_Global'!F61="","",'Orçamento Detalhado_Global'!F61)</f>
        <v/>
      </c>
      <c r="G61" s="388">
        <f>'Orçamento Detalhado_Global'!G61</f>
        <v>0</v>
      </c>
      <c r="H61" s="213" t="str">
        <f t="shared" si="4"/>
        <v/>
      </c>
      <c r="I61" s="216" t="str">
        <f>'Orçamento Detalhado_Global'!I61</f>
        <v/>
      </c>
      <c r="J61" s="213" t="str">
        <f t="shared" si="5"/>
        <v/>
      </c>
      <c r="K61" s="68"/>
      <c r="L61" s="214"/>
      <c r="N61" s="317"/>
      <c r="O61" s="317"/>
      <c r="P61" s="317"/>
      <c r="Q61" s="317"/>
    </row>
    <row r="62" spans="1:17" s="67" customFormat="1" ht="18" customHeight="1" outlineLevel="2" thickTop="1" thickBot="1">
      <c r="A62" s="213" t="s">
        <v>298</v>
      </c>
      <c r="B62" s="515" t="str">
        <f>'Orçamento Detalhado_Global'!B62</f>
        <v>[ ESCOLHER ]</v>
      </c>
      <c r="C62" s="447" t="str">
        <f>IF('Orçamento Detalhado_Global'!C62="","",'Orçamento Detalhado_Global'!C62)</f>
        <v/>
      </c>
      <c r="D62" s="211" t="str">
        <f>IF('Orçamento Detalhado_Global'!D62="","",'Orçamento Detalhado_Global'!D62)</f>
        <v/>
      </c>
      <c r="E62" s="570" t="str">
        <f>IF('Orçamento Detalhado_Global'!E62="","",ROUND('Orçamento Detalhado_Global'!E62*'Orçamento Detalhado'!$E$10,6))</f>
        <v/>
      </c>
      <c r="F62" s="212" t="str">
        <f>IF('Orçamento Detalhado_Global'!F62="","",'Orçamento Detalhado_Global'!F62)</f>
        <v/>
      </c>
      <c r="G62" s="388">
        <f>'Orçamento Detalhado_Global'!G62</f>
        <v>0</v>
      </c>
      <c r="H62" s="213" t="str">
        <f t="shared" si="4"/>
        <v/>
      </c>
      <c r="I62" s="216" t="str">
        <f>'Orçamento Detalhado_Global'!I62</f>
        <v/>
      </c>
      <c r="J62" s="213" t="str">
        <f t="shared" si="5"/>
        <v/>
      </c>
      <c r="K62" s="68"/>
      <c r="L62" s="214"/>
      <c r="N62" s="317"/>
      <c r="O62" s="317"/>
      <c r="P62" s="317"/>
      <c r="Q62" s="317"/>
    </row>
    <row r="63" spans="1:17" s="67" customFormat="1" ht="18" customHeight="1" outlineLevel="2" thickTop="1" thickBot="1">
      <c r="A63" s="213" t="s">
        <v>299</v>
      </c>
      <c r="B63" s="515" t="str">
        <f>'Orçamento Detalhado_Global'!B63</f>
        <v>[ ESCOLHER ]</v>
      </c>
      <c r="C63" s="447" t="str">
        <f>IF('Orçamento Detalhado_Global'!C63="","",'Orçamento Detalhado_Global'!C63)</f>
        <v/>
      </c>
      <c r="D63" s="211" t="str">
        <f>IF('Orçamento Detalhado_Global'!D63="","",'Orçamento Detalhado_Global'!D63)</f>
        <v/>
      </c>
      <c r="E63" s="570" t="str">
        <f>IF('Orçamento Detalhado_Global'!E63="","",ROUND('Orçamento Detalhado_Global'!E63*'Orçamento Detalhado'!$E$10,6))</f>
        <v/>
      </c>
      <c r="F63" s="212" t="str">
        <f>IF('Orçamento Detalhado_Global'!F63="","",'Orçamento Detalhado_Global'!F63)</f>
        <v/>
      </c>
      <c r="G63" s="388">
        <f>'Orçamento Detalhado_Global'!G63</f>
        <v>0</v>
      </c>
      <c r="H63" s="213" t="str">
        <f t="shared" si="4"/>
        <v/>
      </c>
      <c r="I63" s="216" t="str">
        <f>'Orçamento Detalhado_Global'!I63</f>
        <v/>
      </c>
      <c r="J63" s="213" t="str">
        <f t="shared" si="5"/>
        <v/>
      </c>
      <c r="K63" s="68"/>
      <c r="L63" s="214"/>
      <c r="N63" s="317"/>
      <c r="O63" s="317"/>
      <c r="P63" s="317"/>
      <c r="Q63" s="317"/>
    </row>
    <row r="64" spans="1:17" s="67" customFormat="1" ht="18" customHeight="1" outlineLevel="2" thickTop="1" thickBot="1">
      <c r="A64" s="213" t="s">
        <v>300</v>
      </c>
      <c r="B64" s="515" t="str">
        <f>'Orçamento Detalhado_Global'!B64</f>
        <v>[ ESCOLHER ]</v>
      </c>
      <c r="C64" s="447" t="str">
        <f>IF('Orçamento Detalhado_Global'!C64="","",'Orçamento Detalhado_Global'!C64)</f>
        <v/>
      </c>
      <c r="D64" s="211" t="str">
        <f>IF('Orçamento Detalhado_Global'!D64="","",'Orçamento Detalhado_Global'!D64)</f>
        <v/>
      </c>
      <c r="E64" s="570" t="str">
        <f>IF('Orçamento Detalhado_Global'!E64="","",ROUND('Orçamento Detalhado_Global'!E64*'Orçamento Detalhado'!$E$10,6))</f>
        <v/>
      </c>
      <c r="F64" s="212" t="str">
        <f>IF('Orçamento Detalhado_Global'!F64="","",'Orçamento Detalhado_Global'!F64)</f>
        <v/>
      </c>
      <c r="G64" s="388">
        <f>'Orçamento Detalhado_Global'!G64</f>
        <v>0</v>
      </c>
      <c r="H64" s="213" t="str">
        <f t="shared" si="4"/>
        <v/>
      </c>
      <c r="I64" s="216" t="str">
        <f>'Orçamento Detalhado_Global'!I64</f>
        <v/>
      </c>
      <c r="J64" s="213" t="str">
        <f t="shared" si="5"/>
        <v/>
      </c>
      <c r="K64" s="68"/>
      <c r="L64" s="214"/>
      <c r="N64" s="317"/>
      <c r="O64" s="317"/>
      <c r="P64" s="317"/>
      <c r="Q64" s="317"/>
    </row>
    <row r="65" spans="1:17" s="67" customFormat="1" ht="18" customHeight="1" outlineLevel="1" thickTop="1" thickBot="1">
      <c r="A65" s="226" t="s">
        <v>136</v>
      </c>
      <c r="B65" s="442"/>
      <c r="C65" s="446"/>
      <c r="D65" s="227" t="s">
        <v>301</v>
      </c>
      <c r="E65" s="228"/>
      <c r="F65" s="228"/>
      <c r="G65" s="219"/>
      <c r="H65" s="219">
        <f>SUM(H66:H76)</f>
        <v>0</v>
      </c>
      <c r="I65" s="219"/>
      <c r="J65" s="219">
        <f>SUM(J66:J76)</f>
        <v>0</v>
      </c>
      <c r="K65" s="68"/>
      <c r="L65" s="223"/>
      <c r="N65" s="317"/>
      <c r="O65" s="317"/>
      <c r="P65" s="317"/>
      <c r="Q65" s="317"/>
    </row>
    <row r="66" spans="1:17" s="67" customFormat="1" ht="18" customHeight="1" outlineLevel="2" thickTop="1" thickBot="1">
      <c r="A66" s="213" t="s">
        <v>302</v>
      </c>
      <c r="B66" s="515" t="str">
        <f>'Orçamento Detalhado_Global'!B66</f>
        <v>[ ESCOLHER ]</v>
      </c>
      <c r="C66" s="447" t="str">
        <f>IF('Orçamento Detalhado_Global'!C66="","",'Orçamento Detalhado_Global'!C66)</f>
        <v>003526</v>
      </c>
      <c r="D66" s="211" t="str">
        <f>IF('Orçamento Detalhado_Global'!D66="","",'Orçamento Detalhado_Global'!D66)</f>
        <v>Forma</v>
      </c>
      <c r="E66" s="570" t="str">
        <f>IF('Orçamento Detalhado_Global'!E66="","",ROUND('Orçamento Detalhado_Global'!E66*'Orçamento Detalhado'!$E$10,6))</f>
        <v/>
      </c>
      <c r="F66" s="212" t="str">
        <f>IF('Orçamento Detalhado_Global'!F66="","",'Orçamento Detalhado_Global'!F66)</f>
        <v>m3</v>
      </c>
      <c r="G66" s="388">
        <f>'Orçamento Detalhado_Global'!G66</f>
        <v>0</v>
      </c>
      <c r="H66" s="213" t="str">
        <f t="shared" ref="H66:H76" si="6">IF(E66="","",ROUND(G66*E66,2))</f>
        <v/>
      </c>
      <c r="I66" s="216" t="str">
        <f>'Orçamento Detalhado_Global'!I66</f>
        <v/>
      </c>
      <c r="J66" s="213" t="str">
        <f t="shared" ref="J66:J76" si="7">IF(E66="","",ROUND(I66*E66,2))</f>
        <v/>
      </c>
      <c r="K66" s="68"/>
      <c r="L66" s="214"/>
      <c r="N66" s="317"/>
      <c r="O66" s="317"/>
      <c r="P66" s="317"/>
      <c r="Q66" s="317"/>
    </row>
    <row r="67" spans="1:17" s="67" customFormat="1" ht="18" customHeight="1" outlineLevel="2" thickTop="1" thickBot="1">
      <c r="A67" s="213" t="s">
        <v>306</v>
      </c>
      <c r="B67" s="515" t="str">
        <f>'Orçamento Detalhado_Global'!B67</f>
        <v>[ ESCOLHER ]</v>
      </c>
      <c r="C67" s="447">
        <f>IF('Orçamento Detalhado_Global'!C67="","",'Orçamento Detalhado_Global'!C67)</f>
        <v>2004004</v>
      </c>
      <c r="D67" s="211" t="str">
        <f>IF('Orçamento Detalhado_Global'!D67="","",'Orçamento Detalhado_Global'!D67)</f>
        <v xml:space="preserve">Armadura de aço CA50A </v>
      </c>
      <c r="E67" s="570" t="str">
        <f>IF('Orçamento Detalhado_Global'!E67="","",ROUND('Orçamento Detalhado_Global'!E67*'Orçamento Detalhado'!$E$10,6))</f>
        <v/>
      </c>
      <c r="F67" s="212" t="str">
        <f>IF('Orçamento Detalhado_Global'!F67="","",'Orçamento Detalhado_Global'!F67)</f>
        <v>KG</v>
      </c>
      <c r="G67" s="388">
        <f>'Orçamento Detalhado_Global'!G67</f>
        <v>0</v>
      </c>
      <c r="H67" s="213" t="str">
        <f t="shared" si="6"/>
        <v/>
      </c>
      <c r="I67" s="216" t="str">
        <f>'Orçamento Detalhado_Global'!I67</f>
        <v/>
      </c>
      <c r="J67" s="213" t="str">
        <f t="shared" si="7"/>
        <v/>
      </c>
      <c r="K67" s="68"/>
      <c r="L67" s="214"/>
      <c r="N67" s="317"/>
      <c r="O67" s="317"/>
      <c r="P67" s="317"/>
      <c r="Q67" s="317"/>
    </row>
    <row r="68" spans="1:17" s="67" customFormat="1" ht="18" customHeight="1" outlineLevel="2" thickTop="1" thickBot="1">
      <c r="A68" s="213" t="s">
        <v>308</v>
      </c>
      <c r="B68" s="515" t="str">
        <f>'Orçamento Detalhado_Global'!B68</f>
        <v>[ ESCOLHER ]</v>
      </c>
      <c r="C68" s="447" t="str">
        <f>IF('Orçamento Detalhado_Global'!C68="","",'Orçamento Detalhado_Global'!C68)</f>
        <v>003013</v>
      </c>
      <c r="D68" s="211" t="str">
        <f>IF('Orçamento Detalhado_Global'!D68="","",'Orçamento Detalhado_Global'!D68)</f>
        <v>Acessórios para concretagem</v>
      </c>
      <c r="E68" s="570" t="str">
        <f>IF('Orçamento Detalhado_Global'!E68="","",ROUND('Orçamento Detalhado_Global'!E68*'Orçamento Detalhado'!$E$10,6))</f>
        <v/>
      </c>
      <c r="F68" s="212" t="str">
        <f>IF('Orçamento Detalhado_Global'!F68="","",'Orçamento Detalhado_Global'!F68)</f>
        <v>M³</v>
      </c>
      <c r="G68" s="388">
        <f>'Orçamento Detalhado_Global'!G68</f>
        <v>0</v>
      </c>
      <c r="H68" s="213" t="str">
        <f t="shared" si="6"/>
        <v/>
      </c>
      <c r="I68" s="216" t="str">
        <f>'Orçamento Detalhado_Global'!I68</f>
        <v/>
      </c>
      <c r="J68" s="213" t="str">
        <f t="shared" si="7"/>
        <v/>
      </c>
      <c r="K68" s="68"/>
      <c r="L68" s="214"/>
      <c r="N68" s="317"/>
      <c r="O68" s="317"/>
      <c r="P68" s="317"/>
      <c r="Q68" s="317"/>
    </row>
    <row r="69" spans="1:17" s="67" customFormat="1" ht="18" customHeight="1" outlineLevel="2" thickTop="1" thickBot="1">
      <c r="A69" s="213" t="s">
        <v>311</v>
      </c>
      <c r="B69" s="515" t="str">
        <f>'Orçamento Detalhado_Global'!B69</f>
        <v>[ ESCOLHER ]</v>
      </c>
      <c r="C69" s="447">
        <f>IF('Orçamento Detalhado_Global'!C69="","",'Orçamento Detalhado_Global'!C69)</f>
        <v>3001030</v>
      </c>
      <c r="D69" s="211" t="str">
        <f>IF('Orçamento Detalhado_Global'!D69="","",'Orçamento Detalhado_Global'!D69)</f>
        <v>Concreto Armado</v>
      </c>
      <c r="E69" s="570" t="str">
        <f>IF('Orçamento Detalhado_Global'!E69="","",ROUND('Orçamento Detalhado_Global'!E69*'Orçamento Detalhado'!$E$10,6))</f>
        <v/>
      </c>
      <c r="F69" s="212" t="str">
        <f>IF('Orçamento Detalhado_Global'!F69="","",'Orçamento Detalhado_Global'!F69)</f>
        <v>M³</v>
      </c>
      <c r="G69" s="388">
        <f>'Orçamento Detalhado_Global'!G69</f>
        <v>0</v>
      </c>
      <c r="H69" s="213" t="str">
        <f t="shared" si="6"/>
        <v/>
      </c>
      <c r="I69" s="216" t="str">
        <f>'Orçamento Detalhado_Global'!I69</f>
        <v/>
      </c>
      <c r="J69" s="213" t="str">
        <f t="shared" si="7"/>
        <v/>
      </c>
      <c r="K69" s="68"/>
      <c r="L69" s="214"/>
      <c r="N69" s="317"/>
      <c r="O69" s="317"/>
      <c r="P69" s="317"/>
      <c r="Q69" s="317"/>
    </row>
    <row r="70" spans="1:17" s="67" customFormat="1" ht="18" customHeight="1" outlineLevel="2" thickTop="1" thickBot="1">
      <c r="A70" s="213" t="s">
        <v>313</v>
      </c>
      <c r="B70" s="515" t="str">
        <f>'Orçamento Detalhado_Global'!B70</f>
        <v>[ ESCOLHER ]</v>
      </c>
      <c r="C70" s="447" t="str">
        <f>IF('Orçamento Detalhado_Global'!C70="","",'Orçamento Detalhado_Global'!C70)</f>
        <v>2.2.5</v>
      </c>
      <c r="D70" s="211" t="str">
        <f>IF('Orçamento Detalhado_Global'!D70="","",'Orçamento Detalhado_Global'!D70)</f>
        <v>Pré-moldados / Juntas estruturais</v>
      </c>
      <c r="E70" s="570" t="str">
        <f>IF('Orçamento Detalhado_Global'!E70="","",ROUND('Orçamento Detalhado_Global'!E70*'Orçamento Detalhado'!$E$10,6))</f>
        <v/>
      </c>
      <c r="F70" s="212" t="str">
        <f>IF('Orçamento Detalhado_Global'!F70="","",'Orçamento Detalhado_Global'!F70)</f>
        <v>VB</v>
      </c>
      <c r="G70" s="388">
        <f>'Orçamento Detalhado_Global'!G70</f>
        <v>0</v>
      </c>
      <c r="H70" s="213" t="str">
        <f t="shared" si="6"/>
        <v/>
      </c>
      <c r="I70" s="216" t="str">
        <f>'Orçamento Detalhado_Global'!I70</f>
        <v/>
      </c>
      <c r="J70" s="213" t="str">
        <f t="shared" si="7"/>
        <v/>
      </c>
      <c r="K70" s="68"/>
      <c r="L70" s="214"/>
      <c r="N70" s="317"/>
      <c r="O70" s="317"/>
      <c r="P70" s="317"/>
      <c r="Q70" s="317"/>
    </row>
    <row r="71" spans="1:17" s="67" customFormat="1" ht="18" customHeight="1" outlineLevel="2" thickTop="1" thickBot="1">
      <c r="A71" s="213" t="s">
        <v>315</v>
      </c>
      <c r="B71" s="515" t="str">
        <f>'Orçamento Detalhado_Global'!B71</f>
        <v>[ ESCOLHER ]</v>
      </c>
      <c r="C71" s="447" t="str">
        <f>IF('Orçamento Detalhado_Global'!C71="","",'Orçamento Detalhado_Global'!C71)</f>
        <v/>
      </c>
      <c r="D71" s="211" t="str">
        <f>IF('Orçamento Detalhado_Global'!D71="","",'Orçamento Detalhado_Global'!D71)</f>
        <v xml:space="preserve">Acessórios para tratamento </v>
      </c>
      <c r="E71" s="570" t="str">
        <f>IF('Orçamento Detalhado_Global'!E71="","",ROUND('Orçamento Detalhado_Global'!E71*'Orçamento Detalhado'!$E$10,6))</f>
        <v/>
      </c>
      <c r="F71" s="212" t="str">
        <f>IF('Orçamento Detalhado_Global'!F71="","",'Orçamento Detalhado_Global'!F71)</f>
        <v/>
      </c>
      <c r="G71" s="388">
        <f>'Orçamento Detalhado_Global'!G71</f>
        <v>0</v>
      </c>
      <c r="H71" s="213" t="str">
        <f t="shared" si="6"/>
        <v/>
      </c>
      <c r="I71" s="216" t="str">
        <f>'Orçamento Detalhado_Global'!I71</f>
        <v/>
      </c>
      <c r="J71" s="213" t="str">
        <f t="shared" si="7"/>
        <v/>
      </c>
      <c r="K71" s="68"/>
      <c r="L71" s="214"/>
      <c r="N71" s="317"/>
      <c r="O71" s="317"/>
      <c r="P71" s="317"/>
      <c r="Q71" s="317"/>
    </row>
    <row r="72" spans="1:17" s="67" customFormat="1" ht="18" customHeight="1" outlineLevel="2" thickTop="1" thickBot="1">
      <c r="A72" s="213" t="s">
        <v>317</v>
      </c>
      <c r="B72" s="515" t="str">
        <f>'Orçamento Detalhado_Global'!B72</f>
        <v>[ ESCOLHER ]</v>
      </c>
      <c r="C72" s="447" t="str">
        <f>IF('Orçamento Detalhado_Global'!C72="","",'Orçamento Detalhado_Global'!C72)</f>
        <v/>
      </c>
      <c r="D72" s="211" t="str">
        <f>IF('Orçamento Detalhado_Global'!D72="","",'Orçamento Detalhado_Global'!D72)</f>
        <v>Alvenaria Estrutural</v>
      </c>
      <c r="E72" s="570" t="str">
        <f>IF('Orçamento Detalhado_Global'!E72="","",ROUND('Orçamento Detalhado_Global'!E72*'Orçamento Detalhado'!$E$10,6))</f>
        <v/>
      </c>
      <c r="F72" s="212" t="str">
        <f>IF('Orçamento Detalhado_Global'!F72="","",'Orçamento Detalhado_Global'!F72)</f>
        <v/>
      </c>
      <c r="G72" s="388">
        <f>'Orçamento Detalhado_Global'!G72</f>
        <v>0</v>
      </c>
      <c r="H72" s="213" t="str">
        <f t="shared" si="6"/>
        <v/>
      </c>
      <c r="I72" s="216" t="str">
        <f>'Orçamento Detalhado_Global'!I72</f>
        <v/>
      </c>
      <c r="J72" s="213" t="str">
        <f t="shared" si="7"/>
        <v/>
      </c>
      <c r="K72" s="68"/>
      <c r="L72" s="214"/>
      <c r="N72" s="317"/>
      <c r="O72" s="317"/>
      <c r="P72" s="317"/>
      <c r="Q72" s="317"/>
    </row>
    <row r="73" spans="1:17" s="67" customFormat="1" ht="18" customHeight="1" outlineLevel="2" thickTop="1" thickBot="1">
      <c r="A73" s="213" t="s">
        <v>319</v>
      </c>
      <c r="B73" s="515" t="str">
        <f>'Orçamento Detalhado_Global'!B73</f>
        <v>[ ESCOLHER ]</v>
      </c>
      <c r="C73" s="447" t="str">
        <f>IF('Orçamento Detalhado_Global'!C73="","",'Orçamento Detalhado_Global'!C73)</f>
        <v/>
      </c>
      <c r="D73" s="211" t="str">
        <f>IF('Orçamento Detalhado_Global'!D73="","",'Orçamento Detalhado_Global'!D73)</f>
        <v/>
      </c>
      <c r="E73" s="570" t="str">
        <f>IF('Orçamento Detalhado_Global'!E73="","",ROUND('Orçamento Detalhado_Global'!E73*'Orçamento Detalhado'!$E$10,6))</f>
        <v/>
      </c>
      <c r="F73" s="212" t="str">
        <f>IF('Orçamento Detalhado_Global'!F73="","",'Orçamento Detalhado_Global'!F73)</f>
        <v/>
      </c>
      <c r="G73" s="388">
        <f>'Orçamento Detalhado_Global'!G73</f>
        <v>0</v>
      </c>
      <c r="H73" s="213" t="str">
        <f t="shared" si="6"/>
        <v/>
      </c>
      <c r="I73" s="216" t="str">
        <f>'Orçamento Detalhado_Global'!I73</f>
        <v/>
      </c>
      <c r="J73" s="213" t="str">
        <f t="shared" si="7"/>
        <v/>
      </c>
      <c r="K73" s="68"/>
      <c r="L73" s="214"/>
      <c r="N73" s="317"/>
      <c r="O73" s="317"/>
      <c r="P73" s="317"/>
      <c r="Q73" s="317"/>
    </row>
    <row r="74" spans="1:17" s="67" customFormat="1" ht="18" customHeight="1" outlineLevel="2" thickTop="1" thickBot="1">
      <c r="A74" s="213" t="s">
        <v>320</v>
      </c>
      <c r="B74" s="515" t="str">
        <f>'Orçamento Detalhado_Global'!B74</f>
        <v>[ ESCOLHER ]</v>
      </c>
      <c r="C74" s="447">
        <f>IF('Orçamento Detalhado_Global'!C74="","",'Orçamento Detalhado_Global'!C74)</f>
        <v>2004004</v>
      </c>
      <c r="D74" s="211" t="str">
        <f>IF('Orçamento Detalhado_Global'!D74="","",'Orçamento Detalhado_Global'!D74)</f>
        <v/>
      </c>
      <c r="E74" s="570" t="str">
        <f>IF('Orçamento Detalhado_Global'!E74="","",ROUND('Orçamento Detalhado_Global'!E74*'Orçamento Detalhado'!$E$10,6))</f>
        <v/>
      </c>
      <c r="F74" s="212" t="str">
        <f>IF('Orçamento Detalhado_Global'!F74="","",'Orçamento Detalhado_Global'!F74)</f>
        <v>KG</v>
      </c>
      <c r="G74" s="388">
        <f>'Orçamento Detalhado_Global'!G74</f>
        <v>0</v>
      </c>
      <c r="H74" s="213" t="str">
        <f t="shared" si="6"/>
        <v/>
      </c>
      <c r="I74" s="216" t="str">
        <f>'Orçamento Detalhado_Global'!I74</f>
        <v/>
      </c>
      <c r="J74" s="213" t="str">
        <f t="shared" si="7"/>
        <v/>
      </c>
      <c r="K74" s="68"/>
      <c r="L74" s="214"/>
      <c r="N74" s="317"/>
      <c r="O74" s="317"/>
      <c r="P74" s="317"/>
      <c r="Q74" s="317"/>
    </row>
    <row r="75" spans="1:17" s="67" customFormat="1" ht="18" customHeight="1" outlineLevel="2" thickTop="1" thickBot="1">
      <c r="A75" s="213" t="s">
        <v>321</v>
      </c>
      <c r="B75" s="515" t="str">
        <f>'Orçamento Detalhado_Global'!B75</f>
        <v>[ ESCOLHER ]</v>
      </c>
      <c r="C75" s="447">
        <f>IF('Orçamento Detalhado_Global'!C75="","",'Orçamento Detalhado_Global'!C75)</f>
        <v>90280</v>
      </c>
      <c r="D75" s="211" t="str">
        <f>IF('Orçamento Detalhado_Global'!D75="","",'Orçamento Detalhado_Global'!D75)</f>
        <v/>
      </c>
      <c r="E75" s="570" t="str">
        <f>IF('Orçamento Detalhado_Global'!E75="","",ROUND('Orçamento Detalhado_Global'!E75*'Orçamento Detalhado'!$E$10,6))</f>
        <v/>
      </c>
      <c r="F75" s="212" t="str">
        <f>IF('Orçamento Detalhado_Global'!F75="","",'Orçamento Detalhado_Global'!F75)</f>
        <v>M³</v>
      </c>
      <c r="G75" s="388">
        <f>'Orçamento Detalhado_Global'!G75</f>
        <v>0</v>
      </c>
      <c r="H75" s="213" t="str">
        <f t="shared" si="6"/>
        <v/>
      </c>
      <c r="I75" s="216" t="str">
        <f>'Orçamento Detalhado_Global'!I75</f>
        <v/>
      </c>
      <c r="J75" s="213" t="str">
        <f t="shared" si="7"/>
        <v/>
      </c>
      <c r="K75" s="68"/>
      <c r="L75" s="214"/>
      <c r="N75" s="317"/>
      <c r="O75" s="317"/>
      <c r="P75" s="317"/>
      <c r="Q75" s="317"/>
    </row>
    <row r="76" spans="1:17" s="67" customFormat="1" ht="18" customHeight="1" outlineLevel="2" thickTop="1" thickBot="1">
      <c r="A76" s="213" t="s">
        <v>322</v>
      </c>
      <c r="B76" s="515" t="str">
        <f>'Orçamento Detalhado_Global'!B76</f>
        <v>[ ESCOLHER ]</v>
      </c>
      <c r="C76" s="447" t="str">
        <f>IF('Orçamento Detalhado_Global'!C76="","",'Orçamento Detalhado_Global'!C76)</f>
        <v/>
      </c>
      <c r="D76" s="211" t="str">
        <f>IF('Orçamento Detalhado_Global'!D76="","",'Orçamento Detalhado_Global'!D76)</f>
        <v/>
      </c>
      <c r="E76" s="570" t="str">
        <f>IF('Orçamento Detalhado_Global'!E76="","",ROUND('Orçamento Detalhado_Global'!E76*'Orçamento Detalhado'!$E$10,6))</f>
        <v/>
      </c>
      <c r="F76" s="212" t="str">
        <f>IF('Orçamento Detalhado_Global'!F76="","",'Orçamento Detalhado_Global'!F76)</f>
        <v/>
      </c>
      <c r="G76" s="388">
        <f>'Orçamento Detalhado_Global'!G76</f>
        <v>0</v>
      </c>
      <c r="H76" s="213" t="str">
        <f t="shared" si="6"/>
        <v/>
      </c>
      <c r="I76" s="216" t="str">
        <f>'Orçamento Detalhado_Global'!I76</f>
        <v/>
      </c>
      <c r="J76" s="213" t="str">
        <f t="shared" si="7"/>
        <v/>
      </c>
      <c r="K76" s="68"/>
      <c r="L76" s="214"/>
      <c r="N76" s="317"/>
      <c r="O76" s="317"/>
      <c r="P76" s="317"/>
      <c r="Q76" s="317"/>
    </row>
    <row r="77" spans="1:17" s="67" customFormat="1" ht="18" customHeight="1" outlineLevel="1" thickTop="1" thickBot="1">
      <c r="A77" s="226" t="s">
        <v>137</v>
      </c>
      <c r="B77" s="442"/>
      <c r="C77" s="446"/>
      <c r="D77" s="227" t="s">
        <v>323</v>
      </c>
      <c r="E77" s="228"/>
      <c r="F77" s="228"/>
      <c r="G77" s="219"/>
      <c r="H77" s="219">
        <f>SUM(H78:H86)</f>
        <v>0</v>
      </c>
      <c r="I77" s="219"/>
      <c r="J77" s="219">
        <f>SUM(J78:J86)</f>
        <v>0</v>
      </c>
      <c r="K77" s="68"/>
      <c r="L77" s="223"/>
      <c r="N77" s="317"/>
      <c r="O77" s="317"/>
      <c r="P77" s="317"/>
      <c r="Q77" s="317"/>
    </row>
    <row r="78" spans="1:17" s="67" customFormat="1" ht="18" customHeight="1" outlineLevel="2" thickTop="1" thickBot="1">
      <c r="A78" s="213" t="s">
        <v>324</v>
      </c>
      <c r="B78" s="515" t="str">
        <f>'Orçamento Detalhado_Global'!B78</f>
        <v>[ ESCOLHER ]</v>
      </c>
      <c r="C78" s="447" t="str">
        <f>IF('Orçamento Detalhado_Global'!C78="","",'Orçamento Detalhado_Global'!C78)</f>
        <v>002413</v>
      </c>
      <c r="D78" s="211" t="str">
        <f>IF('Orçamento Detalhado_Global'!D78="","",'Orçamento Detalhado_Global'!D78)</f>
        <v>Alvenaria Vedação</v>
      </c>
      <c r="E78" s="570" t="str">
        <f>IF('Orçamento Detalhado_Global'!E78="","",ROUND('Orçamento Detalhado_Global'!E78*'Orçamento Detalhado'!$E$10,6))</f>
        <v/>
      </c>
      <c r="F78" s="212" t="str">
        <f>IF('Orçamento Detalhado_Global'!F78="","",'Orçamento Detalhado_Global'!F78)</f>
        <v>M²</v>
      </c>
      <c r="G78" s="388">
        <f>'Orçamento Detalhado_Global'!G78</f>
        <v>122.21670391523881</v>
      </c>
      <c r="H78" s="213" t="str">
        <f t="shared" ref="H78:H86" si="8">IF(E78="","",ROUND(G78*E78,2))</f>
        <v/>
      </c>
      <c r="I78" s="216">
        <f>'Orçamento Detalhado_Global'!I78</f>
        <v>146.66004469828655</v>
      </c>
      <c r="J78" s="213" t="str">
        <f t="shared" ref="J78:J86" si="9">IF(E78="","",ROUND(I78*E78,2))</f>
        <v/>
      </c>
      <c r="K78" s="68"/>
      <c r="L78" s="214"/>
      <c r="N78" s="317"/>
      <c r="O78" s="317"/>
      <c r="P78" s="317"/>
      <c r="Q78" s="317"/>
    </row>
    <row r="79" spans="1:17" s="67" customFormat="1" ht="18" customHeight="1" outlineLevel="2" thickTop="1" thickBot="1">
      <c r="A79" s="213" t="s">
        <v>327</v>
      </c>
      <c r="B79" s="515" t="str">
        <f>'Orçamento Detalhado_Global'!B79</f>
        <v>[ ESCOLHER ]</v>
      </c>
      <c r="C79" s="447" t="str">
        <f>IF('Orçamento Detalhado_Global'!C79="","",'Orçamento Detalhado_Global'!C79)</f>
        <v>000840</v>
      </c>
      <c r="D79" s="211" t="str">
        <f>IF('Orçamento Detalhado_Global'!D79="","",'Orçamento Detalhado_Global'!D79)</f>
        <v>Paredes de Concreto</v>
      </c>
      <c r="E79" s="570" t="str">
        <f>IF('Orçamento Detalhado_Global'!E79="","",ROUND('Orçamento Detalhado_Global'!E79*'Orçamento Detalhado'!$E$10,6))</f>
        <v/>
      </c>
      <c r="F79" s="212" t="str">
        <f>IF('Orçamento Detalhado_Global'!F79="","",'Orçamento Detalhado_Global'!F79)</f>
        <v>M²</v>
      </c>
      <c r="G79" s="388">
        <f>'Orçamento Detalhado_Global'!G79</f>
        <v>121.70350136578098</v>
      </c>
      <c r="H79" s="213" t="str">
        <f t="shared" si="8"/>
        <v/>
      </c>
      <c r="I79" s="216">
        <f>'Orçamento Detalhado_Global'!I79</f>
        <v>146.04420163893718</v>
      </c>
      <c r="J79" s="213" t="str">
        <f t="shared" si="9"/>
        <v/>
      </c>
      <c r="K79" s="68"/>
      <c r="L79" s="214"/>
      <c r="N79" s="317"/>
      <c r="O79" s="317"/>
      <c r="P79" s="317"/>
      <c r="Q79" s="317"/>
    </row>
    <row r="80" spans="1:17" s="67" customFormat="1" ht="18" customHeight="1" outlineLevel="2" thickTop="1" thickBot="1">
      <c r="A80" s="213" t="s">
        <v>330</v>
      </c>
      <c r="B80" s="515" t="str">
        <f>'Orçamento Detalhado_Global'!B80</f>
        <v>[ ESCOLHER ]</v>
      </c>
      <c r="C80" s="447" t="str">
        <f>IF('Orçamento Detalhado_Global'!C80="","",'Orçamento Detalhado_Global'!C80)</f>
        <v>003663</v>
      </c>
      <c r="D80" s="211" t="str">
        <f>IF('Orçamento Detalhado_Global'!D80="","",'Orçamento Detalhado_Global'!D80)</f>
        <v>Dry Wall</v>
      </c>
      <c r="E80" s="570" t="str">
        <f>IF('Orçamento Detalhado_Global'!E80="","",ROUND('Orçamento Detalhado_Global'!E80*'Orçamento Detalhado'!$E$10,6))</f>
        <v/>
      </c>
      <c r="F80" s="212" t="str">
        <f>IF('Orçamento Detalhado_Global'!F80="","",'Orçamento Detalhado_Global'!F80)</f>
        <v>M²</v>
      </c>
      <c r="G80" s="388">
        <f>'Orçamento Detalhado_Global'!G80</f>
        <v>125.37041635626191</v>
      </c>
      <c r="H80" s="213" t="str">
        <f t="shared" si="8"/>
        <v/>
      </c>
      <c r="I80" s="216">
        <f>'Orçamento Detalhado_Global'!I80</f>
        <v>150.44449962751429</v>
      </c>
      <c r="J80" s="213" t="str">
        <f t="shared" si="9"/>
        <v/>
      </c>
      <c r="K80" s="68"/>
      <c r="L80" s="214"/>
      <c r="N80" s="317"/>
      <c r="O80" s="317"/>
      <c r="P80" s="317"/>
      <c r="Q80" s="317"/>
    </row>
    <row r="81" spans="1:17" s="67" customFormat="1" ht="18" customHeight="1" outlineLevel="2" thickTop="1" thickBot="1">
      <c r="A81" s="213" t="s">
        <v>333</v>
      </c>
      <c r="B81" s="515" t="str">
        <f>'Orçamento Detalhado_Global'!B81</f>
        <v>[ ESCOLHER ]</v>
      </c>
      <c r="C81" s="447" t="str">
        <f>IF('Orçamento Detalhado_Global'!C81="","",'Orçamento Detalhado_Global'!C81)</f>
        <v>000860</v>
      </c>
      <c r="D81" s="211" t="str">
        <f>IF('Orçamento Detalhado_Global'!D81="","",'Orçamento Detalhado_Global'!D81)</f>
        <v/>
      </c>
      <c r="E81" s="570" t="str">
        <f>IF('Orçamento Detalhado_Global'!E81="","",ROUND('Orçamento Detalhado_Global'!E81*'Orçamento Detalhado'!$E$10,6))</f>
        <v/>
      </c>
      <c r="F81" s="212" t="str">
        <f>IF('Orçamento Detalhado_Global'!F81="","",'Orçamento Detalhado_Global'!F81)</f>
        <v>M²</v>
      </c>
      <c r="G81" s="388">
        <f>'Orçamento Detalhado_Global'!G81</f>
        <v>134.69911431172915</v>
      </c>
      <c r="H81" s="213" t="str">
        <f t="shared" si="8"/>
        <v/>
      </c>
      <c r="I81" s="216">
        <f>'Orçamento Detalhado_Global'!I81</f>
        <v>161.63893717407498</v>
      </c>
      <c r="J81" s="213" t="str">
        <f t="shared" si="9"/>
        <v/>
      </c>
      <c r="K81" s="68"/>
      <c r="L81" s="214"/>
      <c r="N81" s="317"/>
      <c r="O81" s="317"/>
      <c r="P81" s="317"/>
      <c r="Q81" s="317"/>
    </row>
    <row r="82" spans="1:17" s="67" customFormat="1" ht="18" customHeight="1" outlineLevel="2" thickTop="1" thickBot="1">
      <c r="A82" s="213" t="s">
        <v>335</v>
      </c>
      <c r="B82" s="515" t="str">
        <f>'Orçamento Detalhado_Global'!B82</f>
        <v>[ ESCOLHER ]</v>
      </c>
      <c r="C82" s="447" t="str">
        <f>IF('Orçamento Detalhado_Global'!C82="","",'Orçamento Detalhado_Global'!C82)</f>
        <v>004093</v>
      </c>
      <c r="D82" s="211" t="str">
        <f>IF('Orçamento Detalhado_Global'!D82="","",'Orçamento Detalhado_Global'!D82)</f>
        <v/>
      </c>
      <c r="E82" s="570" t="str">
        <f>IF('Orçamento Detalhado_Global'!E82="","",ROUND('Orçamento Detalhado_Global'!E82*'Orçamento Detalhado'!$E$10,6))</f>
        <v/>
      </c>
      <c r="F82" s="212" t="str">
        <f>IF('Orçamento Detalhado_Global'!F82="","",'Orçamento Detalhado_Global'!F82)</f>
        <v>M²</v>
      </c>
      <c r="G82" s="388">
        <f>'Orçamento Detalhado_Global'!G82</f>
        <v>130.62660375796708</v>
      </c>
      <c r="H82" s="213" t="str">
        <f t="shared" si="8"/>
        <v/>
      </c>
      <c r="I82" s="216">
        <f>'Orçamento Detalhado_Global'!I82</f>
        <v>156.7519245095605</v>
      </c>
      <c r="J82" s="213" t="str">
        <f t="shared" si="9"/>
        <v/>
      </c>
      <c r="K82" s="68"/>
      <c r="L82" s="214"/>
      <c r="N82" s="317"/>
      <c r="O82" s="317"/>
      <c r="P82" s="317"/>
      <c r="Q82" s="317"/>
    </row>
    <row r="83" spans="1:17" s="67" customFormat="1" ht="18" customHeight="1" outlineLevel="2" thickTop="1" thickBot="1">
      <c r="A83" s="213" t="s">
        <v>337</v>
      </c>
      <c r="B83" s="515" t="str">
        <f>'Orçamento Detalhado_Global'!B83</f>
        <v>[ ESCOLHER ]</v>
      </c>
      <c r="C83" s="447" t="str">
        <f>IF('Orçamento Detalhado_Global'!C83="","",'Orçamento Detalhado_Global'!C83)</f>
        <v>004087</v>
      </c>
      <c r="D83" s="211" t="str">
        <f>IF('Orçamento Detalhado_Global'!D83="","",'Orçamento Detalhado_Global'!D83)</f>
        <v/>
      </c>
      <c r="E83" s="570" t="str">
        <f>IF('Orçamento Detalhado_Global'!E83="","",ROUND('Orçamento Detalhado_Global'!E83*'Orçamento Detalhado'!$E$10,6))</f>
        <v/>
      </c>
      <c r="F83" s="212" t="str">
        <f>IF('Orçamento Detalhado_Global'!F83="","",'Orçamento Detalhado_Global'!F83)</f>
        <v>M²</v>
      </c>
      <c r="G83" s="388">
        <f>'Orçamento Detalhado_Global'!G83</f>
        <v>129.9726843804321</v>
      </c>
      <c r="H83" s="213" t="str">
        <f t="shared" si="8"/>
        <v/>
      </c>
      <c r="I83" s="216">
        <f>'Orçamento Detalhado_Global'!I83</f>
        <v>155.96722125651851</v>
      </c>
      <c r="J83" s="213" t="str">
        <f t="shared" si="9"/>
        <v/>
      </c>
      <c r="K83" s="68"/>
      <c r="L83" s="214"/>
      <c r="N83" s="317"/>
      <c r="O83" s="317"/>
      <c r="P83" s="317"/>
      <c r="Q83" s="317"/>
    </row>
    <row r="84" spans="1:17" s="67" customFormat="1" ht="18" customHeight="1" outlineLevel="2" thickTop="1" thickBot="1">
      <c r="A84" s="213" t="s">
        <v>339</v>
      </c>
      <c r="B84" s="515" t="str">
        <f>'Orçamento Detalhado_Global'!B84</f>
        <v>[ ESCOLHER ]</v>
      </c>
      <c r="C84" s="447" t="str">
        <f>IF('Orçamento Detalhado_Global'!C84="","",'Orçamento Detalhado_Global'!C84)</f>
        <v>000760</v>
      </c>
      <c r="D84" s="211" t="str">
        <f>IF('Orçamento Detalhado_Global'!D84="","",'Orçamento Detalhado_Global'!D84)</f>
        <v/>
      </c>
      <c r="E84" s="570" t="str">
        <f>IF('Orçamento Detalhado_Global'!E84="","",ROUND('Orçamento Detalhado_Global'!E84*'Orçamento Detalhado'!$E$10,6))</f>
        <v/>
      </c>
      <c r="F84" s="212" t="str">
        <f>IF('Orçamento Detalhado_Global'!F84="","",'Orçamento Detalhado_Global'!F84)</f>
        <v>M²</v>
      </c>
      <c r="G84" s="388">
        <f>'Orçamento Detalhado_Global'!G84</f>
        <v>86.209750848439711</v>
      </c>
      <c r="H84" s="213" t="str">
        <f t="shared" si="8"/>
        <v/>
      </c>
      <c r="I84" s="216">
        <f>'Orçamento Detalhado_Global'!I84</f>
        <v>103.45170101812765</v>
      </c>
      <c r="J84" s="213" t="str">
        <f t="shared" si="9"/>
        <v/>
      </c>
      <c r="K84" s="68"/>
      <c r="L84" s="214"/>
      <c r="N84" s="317"/>
      <c r="O84" s="317"/>
      <c r="P84" s="317"/>
      <c r="Q84" s="317"/>
    </row>
    <row r="85" spans="1:17" s="67" customFormat="1" ht="18" customHeight="1" outlineLevel="2" thickTop="1" thickBot="1">
      <c r="A85" s="213" t="s">
        <v>341</v>
      </c>
      <c r="B85" s="515" t="str">
        <f>'Orçamento Detalhado_Global'!B85</f>
        <v>[ ESCOLHER ]</v>
      </c>
      <c r="C85" s="447" t="str">
        <f>IF('Orçamento Detalhado_Global'!C85="","",'Orçamento Detalhado_Global'!C85)</f>
        <v>003962</v>
      </c>
      <c r="D85" s="211" t="str">
        <f>IF('Orçamento Detalhado_Global'!D85="","",'Orçamento Detalhado_Global'!D85)</f>
        <v/>
      </c>
      <c r="E85" s="570" t="str">
        <f>IF('Orçamento Detalhado_Global'!E85="","",ROUND('Orçamento Detalhado_Global'!E85*'Orçamento Detalhado'!$E$10,6))</f>
        <v/>
      </c>
      <c r="F85" s="212" t="str">
        <f>IF('Orçamento Detalhado_Global'!F85="","",'Orçamento Detalhado_Global'!F85)</f>
        <v>M²</v>
      </c>
      <c r="G85" s="388">
        <f>'Orçamento Detalhado_Global'!G85</f>
        <v>138.00182104130454</v>
      </c>
      <c r="H85" s="213" t="str">
        <f t="shared" si="8"/>
        <v/>
      </c>
      <c r="I85" s="216">
        <f>'Orçamento Detalhado_Global'!I85</f>
        <v>165.60218524956545</v>
      </c>
      <c r="J85" s="213" t="str">
        <f t="shared" si="9"/>
        <v/>
      </c>
      <c r="K85" s="68"/>
      <c r="L85" s="214"/>
      <c r="N85" s="317"/>
      <c r="O85" s="317"/>
      <c r="P85" s="317"/>
      <c r="Q85" s="317"/>
    </row>
    <row r="86" spans="1:17" s="67" customFormat="1" ht="18" customHeight="1" outlineLevel="2" thickTop="1" thickBot="1">
      <c r="A86" s="213" t="s">
        <v>343</v>
      </c>
      <c r="B86" s="515" t="str">
        <f>'Orçamento Detalhado_Global'!B86</f>
        <v>[ ESCOLHER ]</v>
      </c>
      <c r="C86" s="447" t="str">
        <f>IF('Orçamento Detalhado_Global'!C86="","",'Orçamento Detalhado_Global'!C86)</f>
        <v/>
      </c>
      <c r="D86" s="211" t="str">
        <f>IF('Orçamento Detalhado_Global'!D86="","",'Orçamento Detalhado_Global'!D86)</f>
        <v/>
      </c>
      <c r="E86" s="570" t="str">
        <f>IF('Orçamento Detalhado_Global'!E86="","",ROUND('Orçamento Detalhado_Global'!E86*'Orçamento Detalhado'!$E$10,6))</f>
        <v/>
      </c>
      <c r="F86" s="212" t="str">
        <f>IF('Orçamento Detalhado_Global'!F86="","",'Orçamento Detalhado_Global'!F86)</f>
        <v/>
      </c>
      <c r="G86" s="388">
        <f>'Orçamento Detalhado_Global'!G86</f>
        <v>0</v>
      </c>
      <c r="H86" s="213" t="str">
        <f t="shared" si="8"/>
        <v/>
      </c>
      <c r="I86" s="216" t="str">
        <f>'Orçamento Detalhado_Global'!I86</f>
        <v/>
      </c>
      <c r="J86" s="213" t="str">
        <f t="shared" si="9"/>
        <v/>
      </c>
      <c r="K86" s="68"/>
      <c r="L86" s="214"/>
      <c r="N86" s="317"/>
      <c r="O86" s="317"/>
      <c r="P86" s="317"/>
      <c r="Q86" s="317"/>
    </row>
    <row r="87" spans="1:17" s="67" customFormat="1" ht="18" customHeight="1" outlineLevel="1" thickTop="1" thickBot="1">
      <c r="A87" s="226" t="s">
        <v>138</v>
      </c>
      <c r="B87" s="442"/>
      <c r="C87" s="446"/>
      <c r="D87" s="227" t="s">
        <v>344</v>
      </c>
      <c r="E87" s="228"/>
      <c r="F87" s="228"/>
      <c r="G87" s="219"/>
      <c r="H87" s="219">
        <f>SUM(H88:H105)</f>
        <v>0</v>
      </c>
      <c r="I87" s="219"/>
      <c r="J87" s="219">
        <f>SUM(J88:J105)</f>
        <v>0</v>
      </c>
      <c r="K87" s="68"/>
      <c r="L87" s="223"/>
      <c r="N87" s="317"/>
      <c r="O87" s="317"/>
      <c r="P87" s="317"/>
      <c r="Q87" s="317"/>
    </row>
    <row r="88" spans="1:17" s="67" customFormat="1" ht="18" customHeight="1" outlineLevel="2" thickTop="1" thickBot="1">
      <c r="A88" s="213" t="s">
        <v>345</v>
      </c>
      <c r="B88" s="515" t="str">
        <f>'Orçamento Detalhado_Global'!B88</f>
        <v>[ ESCOLHER ]</v>
      </c>
      <c r="C88" s="447" t="str">
        <f>IF('Orçamento Detalhado_Global'!C88="","",'Orçamento Detalhado_Global'!C88)</f>
        <v>003423</v>
      </c>
      <c r="D88" s="211" t="str">
        <f>IF('Orçamento Detalhado_Global'!D88="","",'Orçamento Detalhado_Global'!D88)</f>
        <v>Dorm. 1 (_____x_______)m</v>
      </c>
      <c r="E88" s="570" t="str">
        <f>IF('Orçamento Detalhado_Global'!E88="","",ROUND('Orçamento Detalhado_Global'!E88*'Orçamento Detalhado'!$E$10,6))</f>
        <v/>
      </c>
      <c r="F88" s="212" t="str">
        <f>IF('Orçamento Detalhado_Global'!F88="","",'Orçamento Detalhado_Global'!F88)</f>
        <v>UNID</v>
      </c>
      <c r="G88" s="388">
        <f>'Orçamento Detalhado_Global'!G88</f>
        <v>1322.0759870871618</v>
      </c>
      <c r="H88" s="213" t="str">
        <f t="shared" ref="H88:H105" si="10">IF(E88="","",ROUND(G88*E88,2))</f>
        <v/>
      </c>
      <c r="I88" s="216">
        <f>'Orçamento Detalhado_Global'!I88</f>
        <v>1586.4911845045942</v>
      </c>
      <c r="J88" s="213" t="str">
        <f t="shared" ref="J88:J105" si="11">IF(E88="","",ROUND(I88*E88,2))</f>
        <v/>
      </c>
      <c r="K88" s="68"/>
      <c r="L88" s="214"/>
      <c r="N88" s="317"/>
      <c r="O88" s="317"/>
      <c r="P88" s="317"/>
      <c r="Q88" s="317"/>
    </row>
    <row r="89" spans="1:17" s="67" customFormat="1" ht="18" customHeight="1" outlineLevel="2" thickTop="1" thickBot="1">
      <c r="A89" s="213" t="s">
        <v>348</v>
      </c>
      <c r="B89" s="515" t="str">
        <f>'Orçamento Detalhado_Global'!B89</f>
        <v>[ ESCOLHER ]</v>
      </c>
      <c r="C89" s="447" t="str">
        <f>IF('Orçamento Detalhado_Global'!C89="","",'Orçamento Detalhado_Global'!C89)</f>
        <v>003438</v>
      </c>
      <c r="D89" s="211" t="str">
        <f>IF('Orçamento Detalhado_Global'!D89="","",'Orçamento Detalhado_Global'!D89)</f>
        <v>Dorm. 2  (______x_______)m</v>
      </c>
      <c r="E89" s="570" t="str">
        <f>IF('Orçamento Detalhado_Global'!E89="","",ROUND('Orçamento Detalhado_Global'!E89*'Orçamento Detalhado'!$E$10,6))</f>
        <v/>
      </c>
      <c r="F89" s="212" t="str">
        <f>IF('Orçamento Detalhado_Global'!F89="","",'Orçamento Detalhado_Global'!F89)</f>
        <v>UNID</v>
      </c>
      <c r="G89" s="388">
        <f>'Orçamento Detalhado_Global'!G89</f>
        <v>1582.8739342769638</v>
      </c>
      <c r="H89" s="213" t="str">
        <f t="shared" si="10"/>
        <v/>
      </c>
      <c r="I89" s="216">
        <f>'Orçamento Detalhado_Global'!I89</f>
        <v>1899.4487211323565</v>
      </c>
      <c r="J89" s="213" t="str">
        <f t="shared" si="11"/>
        <v/>
      </c>
      <c r="K89" s="68"/>
      <c r="L89" s="214"/>
      <c r="N89" s="317"/>
      <c r="O89" s="317"/>
      <c r="P89" s="317"/>
      <c r="Q89" s="317"/>
    </row>
    <row r="90" spans="1:17" s="67" customFormat="1" ht="18" customHeight="1" outlineLevel="2" thickTop="1" thickBot="1">
      <c r="A90" s="213" t="s">
        <v>351</v>
      </c>
      <c r="B90" s="515" t="str">
        <f>'Orçamento Detalhado_Global'!B90</f>
        <v>[ ESCOLHER ]</v>
      </c>
      <c r="C90" s="447">
        <f>IF('Orçamento Detalhado_Global'!C90="","",'Orçamento Detalhado_Global'!C90)</f>
        <v>94570</v>
      </c>
      <c r="D90" s="211" t="str">
        <f>IF('Orçamento Detalhado_Global'!D90="","",'Orçamento Detalhado_Global'!D90)</f>
        <v>Sala Estar  (______x_______)m</v>
      </c>
      <c r="E90" s="570" t="str">
        <f>IF('Orçamento Detalhado_Global'!E90="","",ROUND('Orçamento Detalhado_Global'!E90*'Orçamento Detalhado'!$E$10,6))</f>
        <v/>
      </c>
      <c r="F90" s="212" t="str">
        <f>IF('Orçamento Detalhado_Global'!F90="","",'Orçamento Detalhado_Global'!F90)</f>
        <v>M²</v>
      </c>
      <c r="G90" s="388">
        <f>'Orçamento Detalhado_Global'!G90</f>
        <v>371.43</v>
      </c>
      <c r="H90" s="213" t="str">
        <f t="shared" si="10"/>
        <v/>
      </c>
      <c r="I90" s="216">
        <f>'Orçamento Detalhado_Global'!I90</f>
        <v>445.71600000000001</v>
      </c>
      <c r="J90" s="213" t="str">
        <f t="shared" si="11"/>
        <v/>
      </c>
      <c r="K90" s="68"/>
      <c r="L90" s="214"/>
      <c r="N90" s="317"/>
      <c r="O90" s="317"/>
      <c r="P90" s="317"/>
      <c r="Q90" s="317"/>
    </row>
    <row r="91" spans="1:17" s="67" customFormat="1" ht="18" customHeight="1" outlineLevel="2" thickTop="1" thickBot="1">
      <c r="A91" s="213" t="s">
        <v>353</v>
      </c>
      <c r="B91" s="515" t="str">
        <f>'Orçamento Detalhado_Global'!B91</f>
        <v>[ ESCOLHER ]</v>
      </c>
      <c r="C91" s="447" t="str">
        <f>IF('Orçamento Detalhado_Global'!C91="","",'Orçamento Detalhado_Global'!C91)</f>
        <v>003087</v>
      </c>
      <c r="D91" s="211" t="str">
        <f>IF('Orçamento Detalhado_Global'!D91="","",'Orçamento Detalhado_Global'!D91)</f>
        <v>Cozinha  (______x_______)m</v>
      </c>
      <c r="E91" s="570" t="str">
        <f>IF('Orçamento Detalhado_Global'!E91="","",ROUND('Orçamento Detalhado_Global'!E91*'Orçamento Detalhado'!$E$10,6))</f>
        <v/>
      </c>
      <c r="F91" s="212" t="str">
        <f>IF('Orçamento Detalhado_Global'!F91="","",'Orçamento Detalhado_Global'!F91)</f>
        <v>UNID</v>
      </c>
      <c r="G91" s="388">
        <f>'Orçamento Detalhado_Global'!G91</f>
        <v>1868.5125403526199</v>
      </c>
      <c r="H91" s="213" t="str">
        <f t="shared" si="10"/>
        <v/>
      </c>
      <c r="I91" s="216">
        <f>'Orçamento Detalhado_Global'!I91</f>
        <v>2242.2150484231438</v>
      </c>
      <c r="J91" s="213" t="str">
        <f t="shared" si="11"/>
        <v/>
      </c>
      <c r="K91" s="68"/>
      <c r="L91" s="214"/>
      <c r="N91" s="317"/>
      <c r="O91" s="317"/>
      <c r="P91" s="317"/>
      <c r="Q91" s="317"/>
    </row>
    <row r="92" spans="1:17" s="67" customFormat="1" ht="18" customHeight="1" outlineLevel="2" thickTop="1" thickBot="1">
      <c r="A92" s="213" t="s">
        <v>356</v>
      </c>
      <c r="B92" s="515" t="str">
        <f>'Orçamento Detalhado_Global'!B92</f>
        <v>[ ESCOLHER ]</v>
      </c>
      <c r="C92" s="447" t="str">
        <f>IF('Orçamento Detalhado_Global'!C92="","",'Orçamento Detalhado_Global'!C92)</f>
        <v/>
      </c>
      <c r="D92" s="211" t="str">
        <f>IF('Orçamento Detalhado_Global'!D92="","",'Orçamento Detalhado_Global'!D92)</f>
        <v>Area de Serviço  (______x_______)m</v>
      </c>
      <c r="E92" s="570" t="str">
        <f>IF('Orçamento Detalhado_Global'!E92="","",ROUND('Orçamento Detalhado_Global'!E92*'Orçamento Detalhado'!$E$10,6))</f>
        <v/>
      </c>
      <c r="F92" s="212" t="str">
        <f>IF('Orçamento Detalhado_Global'!F92="","",'Orçamento Detalhado_Global'!F92)</f>
        <v>UNID</v>
      </c>
      <c r="G92" s="388">
        <f>'Orçamento Detalhado_Global'!G92</f>
        <v>0</v>
      </c>
      <c r="H92" s="213" t="str">
        <f t="shared" si="10"/>
        <v/>
      </c>
      <c r="I92" s="216" t="str">
        <f>'Orçamento Detalhado_Global'!I92</f>
        <v/>
      </c>
      <c r="J92" s="213" t="str">
        <f t="shared" si="11"/>
        <v/>
      </c>
      <c r="K92" s="68"/>
      <c r="L92" s="214"/>
      <c r="N92" s="317"/>
      <c r="O92" s="317"/>
      <c r="P92" s="317"/>
      <c r="Q92" s="317"/>
    </row>
    <row r="93" spans="1:17" s="67" customFormat="1" ht="17.25" customHeight="1" outlineLevel="2" thickTop="1" thickBot="1">
      <c r="A93" s="213" t="s">
        <v>358</v>
      </c>
      <c r="B93" s="515" t="str">
        <f>'Orçamento Detalhado_Global'!B93</f>
        <v>[ ESCOLHER ]</v>
      </c>
      <c r="C93" s="447" t="str">
        <f>IF('Orçamento Detalhado_Global'!C93="","",'Orçamento Detalhado_Global'!C93)</f>
        <v>002877</v>
      </c>
      <c r="D93" s="211" t="str">
        <f>IF('Orçamento Detalhado_Global'!D93="","",'Orçamento Detalhado_Global'!D93)</f>
        <v>Banheiro  (______x_______)m</v>
      </c>
      <c r="E93" s="570" t="str">
        <f>IF('Orçamento Detalhado_Global'!E93="","",ROUND('Orçamento Detalhado_Global'!E93*'Orçamento Detalhado'!$E$10,6))</f>
        <v/>
      </c>
      <c r="F93" s="212" t="str">
        <f>IF('Orçamento Detalhado_Global'!F93="","",'Orçamento Detalhado_Global'!F93)</f>
        <v>UNID</v>
      </c>
      <c r="G93" s="388">
        <f>'Orçamento Detalhado_Global'!G93</f>
        <v>526.66170019038157</v>
      </c>
      <c r="H93" s="213" t="str">
        <f t="shared" si="10"/>
        <v/>
      </c>
      <c r="I93" s="216">
        <f>'Orçamento Detalhado_Global'!I93</f>
        <v>631.99404022845783</v>
      </c>
      <c r="J93" s="213" t="str">
        <f t="shared" si="11"/>
        <v/>
      </c>
      <c r="K93" s="68"/>
      <c r="L93" s="214"/>
      <c r="N93" s="317"/>
      <c r="O93" s="317"/>
      <c r="P93" s="317"/>
      <c r="Q93" s="317"/>
    </row>
    <row r="94" spans="1:17" s="67" customFormat="1" ht="18" customHeight="1" outlineLevel="2" thickTop="1" thickBot="1">
      <c r="A94" s="213" t="s">
        <v>361</v>
      </c>
      <c r="B94" s="515" t="str">
        <f>'Orçamento Detalhado_Global'!B94</f>
        <v>[ ESCOLHER ]</v>
      </c>
      <c r="C94" s="447" t="str">
        <f>IF('Orçamento Detalhado_Global'!C94="","",'Orçamento Detalhado_Global'!C94)</f>
        <v>2.4.7</v>
      </c>
      <c r="D94" s="211" t="str">
        <f>IF('Orçamento Detalhado_Global'!D94="","",'Orçamento Detalhado_Global'!D94)</f>
        <v xml:space="preserve">Portas </v>
      </c>
      <c r="E94" s="570" t="str">
        <f>IF('Orçamento Detalhado_Global'!E94="","",ROUND('Orçamento Detalhado_Global'!E94*'Orçamento Detalhado'!$E$10,6))</f>
        <v/>
      </c>
      <c r="F94" s="212" t="str">
        <f>IF('Orçamento Detalhado_Global'!F94="","",'Orçamento Detalhado_Global'!F94)</f>
        <v>UNID</v>
      </c>
      <c r="G94" s="388">
        <f>'Orçamento Detalhado_Global'!G94</f>
        <v>17.941237372225675</v>
      </c>
      <c r="H94" s="213" t="str">
        <f t="shared" si="10"/>
        <v/>
      </c>
      <c r="I94" s="216">
        <f>'Orçamento Detalhado_Global'!I94</f>
        <v>21.529484846670808</v>
      </c>
      <c r="J94" s="213" t="str">
        <f t="shared" si="11"/>
        <v/>
      </c>
      <c r="K94" s="71"/>
      <c r="L94" s="214"/>
      <c r="N94" s="317"/>
      <c r="O94" s="317"/>
      <c r="P94" s="317"/>
      <c r="Q94" s="317"/>
    </row>
    <row r="95" spans="1:17" s="67" customFormat="1" ht="18" customHeight="1" outlineLevel="2" thickTop="1" thickBot="1">
      <c r="A95" s="213" t="s">
        <v>363</v>
      </c>
      <c r="B95" s="515" t="str">
        <f>'Orçamento Detalhado_Global'!B95</f>
        <v>[ ESCOLHER ]</v>
      </c>
      <c r="C95" s="447" t="str">
        <f>IF('Orçamento Detalhado_Global'!C95="","",'Orçamento Detalhado_Global'!C95)</f>
        <v>2.4.8</v>
      </c>
      <c r="D95" s="211" t="str">
        <f>IF('Orçamento Detalhado_Global'!D95="","",'Orçamento Detalhado_Global'!D95)</f>
        <v>Gradil</v>
      </c>
      <c r="E95" s="570" t="str">
        <f>IF('Orçamento Detalhado_Global'!E95="","",ROUND('Orçamento Detalhado_Global'!E95*'Orçamento Detalhado'!$E$10,6))</f>
        <v/>
      </c>
      <c r="F95" s="212" t="str">
        <f>IF('Orçamento Detalhado_Global'!F95="","",'Orçamento Detalhado_Global'!F95)</f>
        <v>M²</v>
      </c>
      <c r="G95" s="388">
        <f>'Orçamento Detalhado_Global'!G95</f>
        <v>49.317143745725851</v>
      </c>
      <c r="H95" s="213" t="str">
        <f t="shared" si="10"/>
        <v/>
      </c>
      <c r="I95" s="216">
        <f>'Orçamento Detalhado_Global'!I95</f>
        <v>59.180572494871015</v>
      </c>
      <c r="J95" s="213" t="str">
        <f t="shared" si="11"/>
        <v/>
      </c>
      <c r="K95" s="71"/>
      <c r="L95" s="214"/>
      <c r="N95" s="317"/>
      <c r="O95" s="317"/>
      <c r="P95" s="317"/>
      <c r="Q95" s="317"/>
    </row>
    <row r="96" spans="1:17" s="67" customFormat="1" ht="18" customHeight="1" outlineLevel="2" thickTop="1" thickBot="1">
      <c r="A96" s="213" t="s">
        <v>365</v>
      </c>
      <c r="B96" s="515" t="str">
        <f>'Orçamento Detalhado_Global'!B96</f>
        <v>[ ESCOLHER ]</v>
      </c>
      <c r="C96" s="447" t="str">
        <f>IF('Orçamento Detalhado_Global'!C96="","",'Orçamento Detalhado_Global'!C96)</f>
        <v/>
      </c>
      <c r="D96" s="211" t="str">
        <f>IF('Orçamento Detalhado_Global'!D96="","",'Orçamento Detalhado_Global'!D96)</f>
        <v>Portas de Shaft</v>
      </c>
      <c r="E96" s="570" t="str">
        <f>IF('Orçamento Detalhado_Global'!E96="","",ROUND('Orçamento Detalhado_Global'!E96*'Orçamento Detalhado'!$E$10,6))</f>
        <v/>
      </c>
      <c r="F96" s="212" t="str">
        <f>IF('Orçamento Detalhado_Global'!F96="","",'Orçamento Detalhado_Global'!F96)</f>
        <v/>
      </c>
      <c r="G96" s="388">
        <f>'Orçamento Detalhado_Global'!G96</f>
        <v>0</v>
      </c>
      <c r="H96" s="213" t="str">
        <f t="shared" si="10"/>
        <v/>
      </c>
      <c r="I96" s="216" t="str">
        <f>'Orçamento Detalhado_Global'!I96</f>
        <v/>
      </c>
      <c r="J96" s="213" t="str">
        <f t="shared" si="11"/>
        <v/>
      </c>
      <c r="K96" s="72"/>
      <c r="L96" s="214"/>
      <c r="N96" s="317"/>
      <c r="O96" s="317"/>
      <c r="P96" s="317"/>
      <c r="Q96" s="317"/>
    </row>
    <row r="97" spans="1:17" s="67" customFormat="1" ht="18" customHeight="1" outlineLevel="2" thickTop="1" thickBot="1">
      <c r="A97" s="213" t="s">
        <v>367</v>
      </c>
      <c r="B97" s="515" t="str">
        <f>'Orçamento Detalhado_Global'!B97</f>
        <v>[ ESCOLHER ]</v>
      </c>
      <c r="C97" s="447" t="str">
        <f>IF('Orçamento Detalhado_Global'!C97="","",'Orçamento Detalhado_Global'!C97)</f>
        <v/>
      </c>
      <c r="D97" s="211" t="str">
        <f>IF('Orçamento Detalhado_Global'!D97="","",'Orçamento Detalhado_Global'!D97)</f>
        <v>Área comum - portas</v>
      </c>
      <c r="E97" s="570" t="str">
        <f>IF('Orçamento Detalhado_Global'!E97="","",ROUND('Orçamento Detalhado_Global'!E97*'Orçamento Detalhado'!$E$10,6))</f>
        <v/>
      </c>
      <c r="F97" s="212" t="str">
        <f>IF('Orçamento Detalhado_Global'!F97="","",'Orçamento Detalhado_Global'!F97)</f>
        <v/>
      </c>
      <c r="G97" s="388">
        <f>'Orçamento Detalhado_Global'!G97</f>
        <v>0</v>
      </c>
      <c r="H97" s="213" t="str">
        <f t="shared" si="10"/>
        <v/>
      </c>
      <c r="I97" s="216" t="str">
        <f>'Orçamento Detalhado_Global'!I97</f>
        <v/>
      </c>
      <c r="J97" s="213" t="str">
        <f t="shared" si="11"/>
        <v/>
      </c>
      <c r="K97" s="73"/>
      <c r="L97" s="214"/>
      <c r="N97" s="317"/>
      <c r="O97" s="317"/>
      <c r="P97" s="317"/>
      <c r="Q97" s="317"/>
    </row>
    <row r="98" spans="1:17" s="67" customFormat="1" ht="18" customHeight="1" outlineLevel="2" thickTop="1" thickBot="1">
      <c r="A98" s="213" t="s">
        <v>369</v>
      </c>
      <c r="B98" s="515" t="str">
        <f>'Orçamento Detalhado_Global'!B98</f>
        <v>[ ESCOLHER ]</v>
      </c>
      <c r="C98" s="447" t="str">
        <f>IF('Orçamento Detalhado_Global'!C98="","",'Orçamento Detalhado_Global'!C98)</f>
        <v/>
      </c>
      <c r="D98" s="211" t="str">
        <f>IF('Orçamento Detalhado_Global'!D98="","",'Orçamento Detalhado_Global'!D98)</f>
        <v>Área comum - janelas</v>
      </c>
      <c r="E98" s="570" t="str">
        <f>IF('Orçamento Detalhado_Global'!E98="","",ROUND('Orçamento Detalhado_Global'!E98*'Orçamento Detalhado'!$E$10,6))</f>
        <v/>
      </c>
      <c r="F98" s="212" t="str">
        <f>IF('Orçamento Detalhado_Global'!F98="","",'Orçamento Detalhado_Global'!F98)</f>
        <v/>
      </c>
      <c r="G98" s="388">
        <f>'Orçamento Detalhado_Global'!G98</f>
        <v>0</v>
      </c>
      <c r="H98" s="213" t="str">
        <f t="shared" si="10"/>
        <v/>
      </c>
      <c r="I98" s="216" t="str">
        <f>'Orçamento Detalhado_Global'!I98</f>
        <v/>
      </c>
      <c r="J98" s="213" t="str">
        <f t="shared" si="11"/>
        <v/>
      </c>
      <c r="K98" s="73"/>
      <c r="L98" s="214"/>
      <c r="N98" s="317"/>
      <c r="O98" s="317"/>
      <c r="P98" s="317"/>
      <c r="Q98" s="317"/>
    </row>
    <row r="99" spans="1:17" s="67" customFormat="1" ht="18" customHeight="1" outlineLevel="2" thickTop="1" thickBot="1">
      <c r="A99" s="213" t="s">
        <v>371</v>
      </c>
      <c r="B99" s="515" t="str">
        <f>'Orçamento Detalhado_Global'!B99</f>
        <v>[ ESCOLHER ]</v>
      </c>
      <c r="C99" s="447" t="str">
        <f>IF('Orçamento Detalhado_Global'!C99="","",'Orçamento Detalhado_Global'!C99)</f>
        <v/>
      </c>
      <c r="D99" s="211" t="str">
        <f>IF('Orçamento Detalhado_Global'!D99="","",'Orçamento Detalhado_Global'!D99)</f>
        <v/>
      </c>
      <c r="E99" s="570" t="str">
        <f>IF('Orçamento Detalhado_Global'!E99="","",ROUND('Orçamento Detalhado_Global'!E99*'Orçamento Detalhado'!$E$10,6))</f>
        <v/>
      </c>
      <c r="F99" s="212" t="str">
        <f>IF('Orçamento Detalhado_Global'!F99="","",'Orçamento Detalhado_Global'!F99)</f>
        <v/>
      </c>
      <c r="G99" s="388">
        <f>'Orçamento Detalhado_Global'!G99</f>
        <v>0</v>
      </c>
      <c r="H99" s="213" t="str">
        <f t="shared" si="10"/>
        <v/>
      </c>
      <c r="I99" s="216" t="str">
        <f>'Orçamento Detalhado_Global'!I99</f>
        <v/>
      </c>
      <c r="J99" s="213" t="str">
        <f t="shared" si="11"/>
        <v/>
      </c>
      <c r="K99" s="73"/>
      <c r="L99" s="214"/>
      <c r="N99" s="317"/>
      <c r="O99" s="317"/>
      <c r="P99" s="317"/>
      <c r="Q99" s="317"/>
    </row>
    <row r="100" spans="1:17" s="67" customFormat="1" ht="18" customHeight="1" outlineLevel="2" thickTop="1" thickBot="1">
      <c r="A100" s="213" t="s">
        <v>372</v>
      </c>
      <c r="B100" s="515" t="str">
        <f>'Orçamento Detalhado_Global'!B100</f>
        <v>[ ESCOLHER ]</v>
      </c>
      <c r="C100" s="447" t="str">
        <f>IF('Orçamento Detalhado_Global'!C100="","",'Orçamento Detalhado_Global'!C100)</f>
        <v/>
      </c>
      <c r="D100" s="211" t="str">
        <f>IF('Orçamento Detalhado_Global'!D100="","",'Orçamento Detalhado_Global'!D100)</f>
        <v/>
      </c>
      <c r="E100" s="570" t="str">
        <f>IF('Orçamento Detalhado_Global'!E100="","",ROUND('Orçamento Detalhado_Global'!E100*'Orçamento Detalhado'!$E$10,6))</f>
        <v/>
      </c>
      <c r="F100" s="212" t="str">
        <f>IF('Orçamento Detalhado_Global'!F100="","",'Orçamento Detalhado_Global'!F100)</f>
        <v/>
      </c>
      <c r="G100" s="388">
        <f>'Orçamento Detalhado_Global'!G100</f>
        <v>0</v>
      </c>
      <c r="H100" s="213" t="str">
        <f t="shared" si="10"/>
        <v/>
      </c>
      <c r="I100" s="216" t="str">
        <f>'Orçamento Detalhado_Global'!I100</f>
        <v/>
      </c>
      <c r="J100" s="213" t="str">
        <f t="shared" si="11"/>
        <v/>
      </c>
      <c r="K100" s="73"/>
      <c r="L100" s="214"/>
      <c r="N100" s="317"/>
      <c r="O100" s="317"/>
      <c r="P100" s="317"/>
      <c r="Q100" s="317"/>
    </row>
    <row r="101" spans="1:17" s="67" customFormat="1" ht="18" customHeight="1" outlineLevel="2" thickTop="1" thickBot="1">
      <c r="A101" s="213" t="s">
        <v>373</v>
      </c>
      <c r="B101" s="515" t="str">
        <f>'Orçamento Detalhado_Global'!B101</f>
        <v>[ ESCOLHER ]</v>
      </c>
      <c r="C101" s="447" t="str">
        <f>IF('Orçamento Detalhado_Global'!C101="","",'Orçamento Detalhado_Global'!C101)</f>
        <v/>
      </c>
      <c r="D101" s="211" t="str">
        <f>IF('Orçamento Detalhado_Global'!D101="","",'Orçamento Detalhado_Global'!D101)</f>
        <v/>
      </c>
      <c r="E101" s="570" t="str">
        <f>IF('Orçamento Detalhado_Global'!E101="","",ROUND('Orçamento Detalhado_Global'!E101*'Orçamento Detalhado'!$E$10,6))</f>
        <v/>
      </c>
      <c r="F101" s="212" t="str">
        <f>IF('Orçamento Detalhado_Global'!F101="","",'Orçamento Detalhado_Global'!F101)</f>
        <v/>
      </c>
      <c r="G101" s="388">
        <f>'Orçamento Detalhado_Global'!G101</f>
        <v>0</v>
      </c>
      <c r="H101" s="213" t="str">
        <f t="shared" si="10"/>
        <v/>
      </c>
      <c r="I101" s="216" t="str">
        <f>'Orçamento Detalhado_Global'!I101</f>
        <v/>
      </c>
      <c r="J101" s="213" t="str">
        <f t="shared" si="11"/>
        <v/>
      </c>
      <c r="K101" s="73"/>
      <c r="L101" s="214"/>
      <c r="N101" s="317"/>
      <c r="O101" s="317"/>
      <c r="P101" s="317"/>
      <c r="Q101" s="317"/>
    </row>
    <row r="102" spans="1:17" s="67" customFormat="1" ht="18" customHeight="1" outlineLevel="2" thickTop="1" thickBot="1">
      <c r="A102" s="213" t="s">
        <v>374</v>
      </c>
      <c r="B102" s="515" t="str">
        <f>'Orçamento Detalhado_Global'!B102</f>
        <v>[ ESCOLHER ]</v>
      </c>
      <c r="C102" s="447" t="str">
        <f>IF('Orçamento Detalhado_Global'!C102="","",'Orçamento Detalhado_Global'!C102)</f>
        <v/>
      </c>
      <c r="D102" s="211" t="str">
        <f>IF('Orçamento Detalhado_Global'!D102="","",'Orçamento Detalhado_Global'!D102)</f>
        <v/>
      </c>
      <c r="E102" s="570" t="str">
        <f>IF('Orçamento Detalhado_Global'!E102="","",ROUND('Orçamento Detalhado_Global'!E102*'Orçamento Detalhado'!$E$10,6))</f>
        <v/>
      </c>
      <c r="F102" s="212" t="str">
        <f>IF('Orçamento Detalhado_Global'!F102="","",'Orçamento Detalhado_Global'!F102)</f>
        <v/>
      </c>
      <c r="G102" s="388">
        <f>'Orçamento Detalhado_Global'!G102</f>
        <v>0</v>
      </c>
      <c r="H102" s="213" t="str">
        <f t="shared" si="10"/>
        <v/>
      </c>
      <c r="I102" s="216" t="str">
        <f>'Orçamento Detalhado_Global'!I102</f>
        <v/>
      </c>
      <c r="J102" s="213" t="str">
        <f t="shared" si="11"/>
        <v/>
      </c>
      <c r="K102" s="73"/>
      <c r="L102" s="214"/>
      <c r="N102" s="317"/>
      <c r="O102" s="317"/>
      <c r="P102" s="317"/>
      <c r="Q102" s="317"/>
    </row>
    <row r="103" spans="1:17" s="67" customFormat="1" ht="18" customHeight="1" outlineLevel="2" thickTop="1" thickBot="1">
      <c r="A103" s="213" t="s">
        <v>375</v>
      </c>
      <c r="B103" s="515" t="str">
        <f>'Orçamento Detalhado_Global'!B103</f>
        <v>[ ESCOLHER ]</v>
      </c>
      <c r="C103" s="447" t="str">
        <f>IF('Orçamento Detalhado_Global'!C103="","",'Orçamento Detalhado_Global'!C103)</f>
        <v/>
      </c>
      <c r="D103" s="211" t="str">
        <f>IF('Orçamento Detalhado_Global'!D103="","",'Orçamento Detalhado_Global'!D103)</f>
        <v/>
      </c>
      <c r="E103" s="570" t="str">
        <f>IF('Orçamento Detalhado_Global'!E103="","",ROUND('Orçamento Detalhado_Global'!E103*'Orçamento Detalhado'!$E$10,6))</f>
        <v/>
      </c>
      <c r="F103" s="212" t="str">
        <f>IF('Orçamento Detalhado_Global'!F103="","",'Orçamento Detalhado_Global'!F103)</f>
        <v/>
      </c>
      <c r="G103" s="388">
        <f>'Orçamento Detalhado_Global'!G103</f>
        <v>0</v>
      </c>
      <c r="H103" s="213" t="str">
        <f t="shared" si="10"/>
        <v/>
      </c>
      <c r="I103" s="216" t="str">
        <f>'Orçamento Detalhado_Global'!I103</f>
        <v/>
      </c>
      <c r="J103" s="213" t="str">
        <f t="shared" si="11"/>
        <v/>
      </c>
      <c r="K103" s="73"/>
      <c r="L103" s="214"/>
      <c r="N103" s="317"/>
      <c r="O103" s="317"/>
      <c r="P103" s="317"/>
      <c r="Q103" s="317"/>
    </row>
    <row r="104" spans="1:17" s="67" customFormat="1" ht="18" customHeight="1" outlineLevel="2" thickTop="1" thickBot="1">
      <c r="A104" s="213" t="s">
        <v>376</v>
      </c>
      <c r="B104" s="515" t="str">
        <f>'Orçamento Detalhado_Global'!B104</f>
        <v>[ ESCOLHER ]</v>
      </c>
      <c r="C104" s="447" t="str">
        <f>IF('Orçamento Detalhado_Global'!C104="","",'Orçamento Detalhado_Global'!C104)</f>
        <v/>
      </c>
      <c r="D104" s="211" t="str">
        <f>IF('Orçamento Detalhado_Global'!D104="","",'Orçamento Detalhado_Global'!D104)</f>
        <v/>
      </c>
      <c r="E104" s="570" t="str">
        <f>IF('Orçamento Detalhado_Global'!E104="","",ROUND('Orçamento Detalhado_Global'!E104*'Orçamento Detalhado'!$E$10,6))</f>
        <v/>
      </c>
      <c r="F104" s="212" t="str">
        <f>IF('Orçamento Detalhado_Global'!F104="","",'Orçamento Detalhado_Global'!F104)</f>
        <v/>
      </c>
      <c r="G104" s="388">
        <f>'Orçamento Detalhado_Global'!G104</f>
        <v>0</v>
      </c>
      <c r="H104" s="213" t="str">
        <f t="shared" si="10"/>
        <v/>
      </c>
      <c r="I104" s="216" t="str">
        <f>'Orçamento Detalhado_Global'!I104</f>
        <v/>
      </c>
      <c r="J104" s="213" t="str">
        <f t="shared" si="11"/>
        <v/>
      </c>
      <c r="K104" s="73"/>
      <c r="L104" s="214"/>
      <c r="N104" s="317"/>
      <c r="O104" s="317"/>
      <c r="P104" s="317"/>
      <c r="Q104" s="317"/>
    </row>
    <row r="105" spans="1:17" s="67" customFormat="1" ht="18" customHeight="1" outlineLevel="2" thickTop="1" thickBot="1">
      <c r="A105" s="213" t="s">
        <v>377</v>
      </c>
      <c r="B105" s="515" t="str">
        <f>'Orçamento Detalhado_Global'!B105</f>
        <v>[ ESCOLHER ]</v>
      </c>
      <c r="C105" s="447" t="str">
        <f>IF('Orçamento Detalhado_Global'!C105="","",'Orçamento Detalhado_Global'!C105)</f>
        <v/>
      </c>
      <c r="D105" s="211" t="str">
        <f>IF('Orçamento Detalhado_Global'!D105="","",'Orçamento Detalhado_Global'!D105)</f>
        <v/>
      </c>
      <c r="E105" s="570" t="str">
        <f>IF('Orçamento Detalhado_Global'!E105="","",ROUND('Orçamento Detalhado_Global'!E105*'Orçamento Detalhado'!$E$10,6))</f>
        <v/>
      </c>
      <c r="F105" s="212" t="str">
        <f>IF('Orçamento Detalhado_Global'!F105="","",'Orçamento Detalhado_Global'!F105)</f>
        <v/>
      </c>
      <c r="G105" s="388">
        <f>'Orçamento Detalhado_Global'!G105</f>
        <v>0</v>
      </c>
      <c r="H105" s="213" t="str">
        <f t="shared" si="10"/>
        <v/>
      </c>
      <c r="I105" s="216" t="str">
        <f>'Orçamento Detalhado_Global'!I105</f>
        <v/>
      </c>
      <c r="J105" s="213" t="str">
        <f t="shared" si="11"/>
        <v/>
      </c>
      <c r="K105" s="68"/>
      <c r="L105" s="214"/>
      <c r="N105" s="317"/>
      <c r="O105" s="317"/>
      <c r="P105" s="317"/>
      <c r="Q105" s="317"/>
    </row>
    <row r="106" spans="1:17" s="67" customFormat="1" ht="18" customHeight="1" outlineLevel="1" thickTop="1" thickBot="1">
      <c r="A106" s="226" t="s">
        <v>139</v>
      </c>
      <c r="B106" s="442"/>
      <c r="C106" s="446"/>
      <c r="D106" s="227" t="s">
        <v>378</v>
      </c>
      <c r="E106" s="228"/>
      <c r="F106" s="228"/>
      <c r="G106" s="219"/>
      <c r="H106" s="219">
        <f>SUM(H107:H119)</f>
        <v>0</v>
      </c>
      <c r="I106" s="219"/>
      <c r="J106" s="219">
        <f>SUM(J107:J119)</f>
        <v>0</v>
      </c>
      <c r="K106" s="68"/>
      <c r="L106" s="223"/>
      <c r="O106" s="342"/>
    </row>
    <row r="107" spans="1:17" s="67" customFormat="1" ht="18" customHeight="1" outlineLevel="2" thickTop="1" thickBot="1">
      <c r="A107" s="213" t="s">
        <v>379</v>
      </c>
      <c r="B107" s="515" t="str">
        <f>'Orçamento Detalhado_Global'!B107</f>
        <v>[ ESCOLHER ]</v>
      </c>
      <c r="C107" s="447" t="str">
        <f>IF('Orçamento Detalhado_Global'!C107="","",'Orçamento Detalhado_Global'!C107)</f>
        <v/>
      </c>
      <c r="D107" s="211" t="str">
        <f>IF('Orçamento Detalhado_Global'!D107="","",'Orçamento Detalhado_Global'!D107)</f>
        <v>Gradis</v>
      </c>
      <c r="E107" s="570" t="str">
        <f>IF('Orçamento Detalhado_Global'!E107="","",ROUND('Orçamento Detalhado_Global'!E107*'Orçamento Detalhado'!$E$10,6))</f>
        <v/>
      </c>
      <c r="F107" s="212" t="str">
        <f>IF('Orçamento Detalhado_Global'!F107="","",'Orçamento Detalhado_Global'!F107)</f>
        <v>M²</v>
      </c>
      <c r="G107" s="388">
        <f>'Orçamento Detalhado_Global'!G107</f>
        <v>0</v>
      </c>
      <c r="H107" s="213" t="str">
        <f t="shared" ref="H107:H119" si="12">IF(E107="","",ROUND(G107*E107,2))</f>
        <v/>
      </c>
      <c r="I107" s="216" t="str">
        <f>'Orçamento Detalhado_Global'!I107</f>
        <v/>
      </c>
      <c r="J107" s="213" t="str">
        <f t="shared" ref="J107:J119" si="13">IF(E107="","",ROUND(I107*E107,2))</f>
        <v/>
      </c>
      <c r="K107" s="68"/>
      <c r="L107" s="214"/>
      <c r="N107" s="317"/>
      <c r="O107" s="317"/>
      <c r="P107" s="317"/>
      <c r="Q107" s="317"/>
    </row>
    <row r="108" spans="1:17" s="67" customFormat="1" ht="18" customHeight="1" outlineLevel="2" thickTop="1" thickBot="1">
      <c r="A108" s="213" t="s">
        <v>381</v>
      </c>
      <c r="B108" s="515" t="str">
        <f>'Orçamento Detalhado_Global'!B108</f>
        <v>[ ESCOLHER ]</v>
      </c>
      <c r="C108" s="447" t="str">
        <f>IF('Orçamento Detalhado_Global'!C108="","",'Orçamento Detalhado_Global'!C108)</f>
        <v>003372</v>
      </c>
      <c r="D108" s="211" t="str">
        <f>IF('Orçamento Detalhado_Global'!D108="","",'Orçamento Detalhado_Global'!D108)</f>
        <v>Corrimão</v>
      </c>
      <c r="E108" s="570" t="str">
        <f>IF('Orçamento Detalhado_Global'!E108="","",ROUND('Orçamento Detalhado_Global'!E108*'Orçamento Detalhado'!$E$10,6))</f>
        <v/>
      </c>
      <c r="F108" s="212" t="str">
        <f>IF('Orçamento Detalhado_Global'!F108="","",'Orçamento Detalhado_Global'!F108)</f>
        <v>ML</v>
      </c>
      <c r="G108" s="388">
        <f>'Orçamento Detalhado_Global'!G108</f>
        <v>0</v>
      </c>
      <c r="H108" s="213" t="str">
        <f t="shared" si="12"/>
        <v/>
      </c>
      <c r="I108" s="216" t="str">
        <f>'Orçamento Detalhado_Global'!I108</f>
        <v/>
      </c>
      <c r="J108" s="213" t="str">
        <f t="shared" si="13"/>
        <v/>
      </c>
      <c r="K108" s="68"/>
      <c r="L108" s="214"/>
      <c r="N108" s="317"/>
      <c r="O108" s="317"/>
      <c r="P108" s="317"/>
      <c r="Q108" s="317"/>
    </row>
    <row r="109" spans="1:17" s="67" customFormat="1" ht="18" customHeight="1" outlineLevel="2" thickTop="1" thickBot="1">
      <c r="A109" s="213" t="s">
        <v>385</v>
      </c>
      <c r="B109" s="515" t="str">
        <f>'Orçamento Detalhado_Global'!B109</f>
        <v>[ ESCOLHER ]</v>
      </c>
      <c r="C109" s="447" t="str">
        <f>IF('Orçamento Detalhado_Global'!C109="","",'Orçamento Detalhado_Global'!C109)</f>
        <v>003809</v>
      </c>
      <c r="D109" s="211" t="str">
        <f>IF('Orçamento Detalhado_Global'!D109="","",'Orçamento Detalhado_Global'!D109)</f>
        <v>Porta corta-fogo</v>
      </c>
      <c r="E109" s="570" t="str">
        <f>IF('Orçamento Detalhado_Global'!E109="","",ROUND('Orçamento Detalhado_Global'!E109*'Orçamento Detalhado'!$E$10,6))</f>
        <v/>
      </c>
      <c r="F109" s="212" t="str">
        <f>IF('Orçamento Detalhado_Global'!F109="","",'Orçamento Detalhado_Global'!F109)</f>
        <v>UNID</v>
      </c>
      <c r="G109" s="388">
        <f>'Orçamento Detalhado_Global'!G109</f>
        <v>0</v>
      </c>
      <c r="H109" s="213" t="str">
        <f t="shared" si="12"/>
        <v/>
      </c>
      <c r="I109" s="216" t="str">
        <f>'Orçamento Detalhado_Global'!I109</f>
        <v/>
      </c>
      <c r="J109" s="213" t="str">
        <f t="shared" si="13"/>
        <v/>
      </c>
      <c r="K109" s="68"/>
      <c r="L109" s="214"/>
      <c r="N109" s="317"/>
      <c r="O109" s="317"/>
      <c r="P109" s="317"/>
      <c r="Q109" s="317"/>
    </row>
    <row r="110" spans="1:17" s="67" customFormat="1" ht="18" customHeight="1" outlineLevel="2" thickTop="1" thickBot="1">
      <c r="A110" s="213" t="s">
        <v>388</v>
      </c>
      <c r="B110" s="515" t="str">
        <f>'Orçamento Detalhado_Global'!B110</f>
        <v>[ ESCOLHER ]</v>
      </c>
      <c r="C110" s="447" t="str">
        <f>IF('Orçamento Detalhado_Global'!C110="","",'Orçamento Detalhado_Global'!C110)</f>
        <v>002404</v>
      </c>
      <c r="D110" s="211" t="str">
        <f>IF('Orçamento Detalhado_Global'!D110="","",'Orçamento Detalhado_Global'!D110)</f>
        <v>Escada Marinheiro</v>
      </c>
      <c r="E110" s="570" t="str">
        <f>IF('Orçamento Detalhado_Global'!E110="","",ROUND('Orçamento Detalhado_Global'!E110*'Orçamento Detalhado'!$E$10,6))</f>
        <v/>
      </c>
      <c r="F110" s="212" t="str">
        <f>IF('Orçamento Detalhado_Global'!F110="","",'Orçamento Detalhado_Global'!F110)</f>
        <v>UNID</v>
      </c>
      <c r="G110" s="388">
        <f>'Orçamento Detalhado_Global'!G110</f>
        <v>0</v>
      </c>
      <c r="H110" s="213" t="str">
        <f t="shared" si="12"/>
        <v/>
      </c>
      <c r="I110" s="216" t="str">
        <f>'Orçamento Detalhado_Global'!I110</f>
        <v/>
      </c>
      <c r="J110" s="213" t="str">
        <f t="shared" si="13"/>
        <v/>
      </c>
      <c r="K110" s="68"/>
      <c r="L110" s="214"/>
      <c r="N110" s="317"/>
      <c r="O110" s="317"/>
      <c r="P110" s="317"/>
      <c r="Q110" s="317"/>
    </row>
    <row r="111" spans="1:17" s="67" customFormat="1" ht="18" customHeight="1" outlineLevel="2" thickTop="1" thickBot="1">
      <c r="A111" s="213" t="s">
        <v>391</v>
      </c>
      <c r="B111" s="515" t="str">
        <f>'Orçamento Detalhado_Global'!B111</f>
        <v>[ ESCOLHER ]</v>
      </c>
      <c r="C111" s="447" t="str">
        <f>IF('Orçamento Detalhado_Global'!C111="","",'Orçamento Detalhado_Global'!C111)</f>
        <v>003447</v>
      </c>
      <c r="D111" s="211" t="str">
        <f>IF('Orçamento Detalhado_Global'!D111="","",'Orçamento Detalhado_Global'!D111)</f>
        <v>Alçapão</v>
      </c>
      <c r="E111" s="570" t="str">
        <f>IF('Orçamento Detalhado_Global'!E111="","",ROUND('Orçamento Detalhado_Global'!E111*'Orçamento Detalhado'!$E$10,6))</f>
        <v/>
      </c>
      <c r="F111" s="212" t="str">
        <f>IF('Orçamento Detalhado_Global'!F111="","",'Orçamento Detalhado_Global'!F111)</f>
        <v>UNID</v>
      </c>
      <c r="G111" s="388">
        <f>'Orçamento Detalhado_Global'!G111</f>
        <v>0</v>
      </c>
      <c r="H111" s="213" t="str">
        <f t="shared" si="12"/>
        <v/>
      </c>
      <c r="I111" s="216" t="str">
        <f>'Orçamento Detalhado_Global'!I111</f>
        <v/>
      </c>
      <c r="J111" s="213" t="str">
        <f t="shared" si="13"/>
        <v/>
      </c>
      <c r="K111" s="68"/>
      <c r="L111" s="214"/>
      <c r="N111" s="317"/>
      <c r="O111" s="317"/>
      <c r="P111" s="317"/>
      <c r="Q111" s="317"/>
    </row>
    <row r="112" spans="1:17" s="67" customFormat="1" ht="18" customHeight="1" outlineLevel="2" thickTop="1" thickBot="1">
      <c r="A112" s="213" t="s">
        <v>394</v>
      </c>
      <c r="B112" s="515" t="str">
        <f>'Orçamento Detalhado_Global'!B112</f>
        <v>[ ESCOLHER ]</v>
      </c>
      <c r="C112" s="447" t="str">
        <f>IF('Orçamento Detalhado_Global'!C112="","",'Orçamento Detalhado_Global'!C112)</f>
        <v/>
      </c>
      <c r="D112" s="211" t="str">
        <f>IF('Orçamento Detalhado_Global'!D112="","",'Orçamento Detalhado_Global'!D112)</f>
        <v>Portas</v>
      </c>
      <c r="E112" s="570" t="str">
        <f>IF('Orçamento Detalhado_Global'!E112="","",ROUND('Orçamento Detalhado_Global'!E112*'Orçamento Detalhado'!$E$10,6))</f>
        <v/>
      </c>
      <c r="F112" s="212" t="str">
        <f>IF('Orçamento Detalhado_Global'!F112="","",'Orçamento Detalhado_Global'!F112)</f>
        <v>UNID</v>
      </c>
      <c r="G112" s="388">
        <f>'Orçamento Detalhado_Global'!G112</f>
        <v>0</v>
      </c>
      <c r="H112" s="213" t="str">
        <f t="shared" si="12"/>
        <v/>
      </c>
      <c r="I112" s="216" t="str">
        <f>'Orçamento Detalhado_Global'!I112</f>
        <v/>
      </c>
      <c r="J112" s="213" t="str">
        <f t="shared" si="13"/>
        <v/>
      </c>
      <c r="K112" s="68"/>
      <c r="L112" s="214"/>
      <c r="N112" s="317"/>
      <c r="O112" s="317"/>
      <c r="P112" s="317"/>
      <c r="Q112" s="317"/>
    </row>
    <row r="113" spans="1:17" s="67" customFormat="1" ht="18" customHeight="1" outlineLevel="2" thickTop="1" thickBot="1">
      <c r="A113" s="213" t="s">
        <v>396</v>
      </c>
      <c r="B113" s="515" t="str">
        <f>'Orçamento Detalhado_Global'!B113</f>
        <v>[ ESCOLHER ]</v>
      </c>
      <c r="C113" s="447" t="str">
        <f>IF('Orçamento Detalhado_Global'!C113="","",'Orçamento Detalhado_Global'!C113)</f>
        <v/>
      </c>
      <c r="D113" s="211" t="str">
        <f>IF('Orçamento Detalhado_Global'!D113="","",'Orçamento Detalhado_Global'!D113)</f>
        <v>Janelas</v>
      </c>
      <c r="E113" s="570" t="str">
        <f>IF('Orçamento Detalhado_Global'!E113="","",ROUND('Orçamento Detalhado_Global'!E113*'Orçamento Detalhado'!$E$10,6))</f>
        <v/>
      </c>
      <c r="F113" s="212" t="str">
        <f>IF('Orçamento Detalhado_Global'!F113="","",'Orçamento Detalhado_Global'!F113)</f>
        <v>UNID</v>
      </c>
      <c r="G113" s="388">
        <f>'Orçamento Detalhado_Global'!G113</f>
        <v>0</v>
      </c>
      <c r="H113" s="213" t="str">
        <f t="shared" si="12"/>
        <v/>
      </c>
      <c r="I113" s="216" t="str">
        <f>'Orçamento Detalhado_Global'!I113</f>
        <v/>
      </c>
      <c r="J113" s="213" t="str">
        <f t="shared" si="13"/>
        <v/>
      </c>
      <c r="K113" s="68"/>
      <c r="L113" s="214"/>
      <c r="N113" s="317"/>
      <c r="O113" s="317"/>
      <c r="P113" s="317"/>
      <c r="Q113" s="317"/>
    </row>
    <row r="114" spans="1:17" s="67" customFormat="1" ht="18" customHeight="1" outlineLevel="2" thickTop="1" thickBot="1">
      <c r="A114" s="213" t="s">
        <v>398</v>
      </c>
      <c r="B114" s="515" t="str">
        <f>'Orçamento Detalhado_Global'!B114</f>
        <v>[ ESCOLHER ]</v>
      </c>
      <c r="C114" s="447" t="str">
        <f>IF('Orçamento Detalhado_Global'!C114="","",'Orçamento Detalhado_Global'!C114)</f>
        <v/>
      </c>
      <c r="D114" s="211" t="str">
        <f>IF('Orçamento Detalhado_Global'!D114="","",'Orçamento Detalhado_Global'!D114)</f>
        <v>Guarda-corpo</v>
      </c>
      <c r="E114" s="570" t="str">
        <f>IF('Orçamento Detalhado_Global'!E114="","",ROUND('Orçamento Detalhado_Global'!E114*'Orçamento Detalhado'!$E$10,6))</f>
        <v/>
      </c>
      <c r="F114" s="212" t="str">
        <f>IF('Orçamento Detalhado_Global'!F114="","",'Orçamento Detalhado_Global'!F114)</f>
        <v/>
      </c>
      <c r="G114" s="388">
        <f>'Orçamento Detalhado_Global'!G114</f>
        <v>0</v>
      </c>
      <c r="H114" s="213" t="str">
        <f t="shared" si="12"/>
        <v/>
      </c>
      <c r="I114" s="216" t="str">
        <f>'Orçamento Detalhado_Global'!I114</f>
        <v/>
      </c>
      <c r="J114" s="213" t="str">
        <f t="shared" si="13"/>
        <v/>
      </c>
      <c r="K114" s="68"/>
      <c r="L114" s="214"/>
      <c r="N114" s="317"/>
      <c r="O114" s="317"/>
      <c r="P114" s="317"/>
      <c r="Q114" s="317"/>
    </row>
    <row r="115" spans="1:17" s="67" customFormat="1" ht="18" customHeight="1" outlineLevel="2" thickTop="1" thickBot="1">
      <c r="A115" s="213" t="s">
        <v>400</v>
      </c>
      <c r="B115" s="515" t="str">
        <f>'Orçamento Detalhado_Global'!B115</f>
        <v>[ ESCOLHER ]</v>
      </c>
      <c r="C115" s="447" t="str">
        <f>IF('Orçamento Detalhado_Global'!C115="","",'Orçamento Detalhado_Global'!C115)</f>
        <v/>
      </c>
      <c r="D115" s="211" t="str">
        <f>IF('Orçamento Detalhado_Global'!D115="","",'Orçamento Detalhado_Global'!D115)</f>
        <v/>
      </c>
      <c r="E115" s="570" t="str">
        <f>IF('Orçamento Detalhado_Global'!E115="","",ROUND('Orçamento Detalhado_Global'!E115*'Orçamento Detalhado'!$E$10,6))</f>
        <v/>
      </c>
      <c r="F115" s="212" t="str">
        <f>IF('Orçamento Detalhado_Global'!F115="","",'Orçamento Detalhado_Global'!F115)</f>
        <v/>
      </c>
      <c r="G115" s="388">
        <f>'Orçamento Detalhado_Global'!G115</f>
        <v>0</v>
      </c>
      <c r="H115" s="213" t="str">
        <f t="shared" si="12"/>
        <v/>
      </c>
      <c r="I115" s="216" t="str">
        <f>'Orçamento Detalhado_Global'!I115</f>
        <v/>
      </c>
      <c r="J115" s="213" t="str">
        <f t="shared" si="13"/>
        <v/>
      </c>
      <c r="K115" s="68"/>
      <c r="L115" s="214"/>
      <c r="N115" s="317"/>
      <c r="O115" s="317"/>
      <c r="P115" s="317"/>
      <c r="Q115" s="317"/>
    </row>
    <row r="116" spans="1:17" s="67" customFormat="1" ht="18" customHeight="1" outlineLevel="2" thickTop="1" thickBot="1">
      <c r="A116" s="213" t="s">
        <v>401</v>
      </c>
      <c r="B116" s="515" t="str">
        <f>'Orçamento Detalhado_Global'!B116</f>
        <v>[ ESCOLHER ]</v>
      </c>
      <c r="C116" s="447" t="str">
        <f>IF('Orçamento Detalhado_Global'!C116="","",'Orçamento Detalhado_Global'!C116)</f>
        <v/>
      </c>
      <c r="D116" s="211" t="str">
        <f>IF('Orçamento Detalhado_Global'!D116="","",'Orçamento Detalhado_Global'!D116)</f>
        <v/>
      </c>
      <c r="E116" s="570" t="str">
        <f>IF('Orçamento Detalhado_Global'!E116="","",ROUND('Orçamento Detalhado_Global'!E116*'Orçamento Detalhado'!$E$10,6))</f>
        <v/>
      </c>
      <c r="F116" s="212" t="str">
        <f>IF('Orçamento Detalhado_Global'!F116="","",'Orçamento Detalhado_Global'!F116)</f>
        <v/>
      </c>
      <c r="G116" s="388">
        <f>'Orçamento Detalhado_Global'!G116</f>
        <v>0</v>
      </c>
      <c r="H116" s="213" t="str">
        <f t="shared" si="12"/>
        <v/>
      </c>
      <c r="I116" s="216" t="str">
        <f>'Orçamento Detalhado_Global'!I116</f>
        <v/>
      </c>
      <c r="J116" s="213" t="str">
        <f t="shared" si="13"/>
        <v/>
      </c>
      <c r="K116" s="68"/>
      <c r="L116" s="214"/>
      <c r="N116" s="317"/>
      <c r="O116" s="317"/>
      <c r="P116" s="317"/>
      <c r="Q116" s="317"/>
    </row>
    <row r="117" spans="1:17" s="67" customFormat="1" ht="18" customHeight="1" outlineLevel="2" thickTop="1" thickBot="1">
      <c r="A117" s="213" t="s">
        <v>402</v>
      </c>
      <c r="B117" s="515" t="str">
        <f>'Orçamento Detalhado_Global'!B117</f>
        <v>[ ESCOLHER ]</v>
      </c>
      <c r="C117" s="447" t="str">
        <f>IF('Orçamento Detalhado_Global'!C117="","",'Orçamento Detalhado_Global'!C117)</f>
        <v/>
      </c>
      <c r="D117" s="211" t="str">
        <f>IF('Orçamento Detalhado_Global'!D117="","",'Orçamento Detalhado_Global'!D117)</f>
        <v/>
      </c>
      <c r="E117" s="570" t="str">
        <f>IF('Orçamento Detalhado_Global'!E117="","",ROUND('Orçamento Detalhado_Global'!E117*'Orçamento Detalhado'!$E$10,6))</f>
        <v/>
      </c>
      <c r="F117" s="212" t="str">
        <f>IF('Orçamento Detalhado_Global'!F117="","",'Orçamento Detalhado_Global'!F117)</f>
        <v/>
      </c>
      <c r="G117" s="388">
        <f>'Orçamento Detalhado_Global'!G117</f>
        <v>0</v>
      </c>
      <c r="H117" s="213" t="str">
        <f t="shared" si="12"/>
        <v/>
      </c>
      <c r="I117" s="216" t="str">
        <f>'Orçamento Detalhado_Global'!I117</f>
        <v/>
      </c>
      <c r="J117" s="213" t="str">
        <f t="shared" si="13"/>
        <v/>
      </c>
      <c r="K117" s="68"/>
      <c r="L117" s="214"/>
      <c r="N117" s="317"/>
      <c r="O117" s="317"/>
      <c r="P117" s="317"/>
      <c r="Q117" s="317"/>
    </row>
    <row r="118" spans="1:17" s="67" customFormat="1" ht="18" customHeight="1" outlineLevel="2" thickTop="1" thickBot="1">
      <c r="A118" s="213" t="s">
        <v>403</v>
      </c>
      <c r="B118" s="515" t="str">
        <f>'Orçamento Detalhado_Global'!B118</f>
        <v>[ ESCOLHER ]</v>
      </c>
      <c r="C118" s="447" t="str">
        <f>IF('Orçamento Detalhado_Global'!C118="","",'Orçamento Detalhado_Global'!C118)</f>
        <v/>
      </c>
      <c r="D118" s="211" t="str">
        <f>IF('Orçamento Detalhado_Global'!D118="","",'Orçamento Detalhado_Global'!D118)</f>
        <v/>
      </c>
      <c r="E118" s="570" t="str">
        <f>IF('Orçamento Detalhado_Global'!E118="","",ROUND('Orçamento Detalhado_Global'!E118*'Orçamento Detalhado'!$E$10,6))</f>
        <v/>
      </c>
      <c r="F118" s="212" t="str">
        <f>IF('Orçamento Detalhado_Global'!F118="","",'Orçamento Detalhado_Global'!F118)</f>
        <v/>
      </c>
      <c r="G118" s="388">
        <f>'Orçamento Detalhado_Global'!G118</f>
        <v>0</v>
      </c>
      <c r="H118" s="213" t="str">
        <f t="shared" si="12"/>
        <v/>
      </c>
      <c r="I118" s="216" t="str">
        <f>'Orçamento Detalhado_Global'!I118</f>
        <v/>
      </c>
      <c r="J118" s="213" t="str">
        <f t="shared" si="13"/>
        <v/>
      </c>
      <c r="K118" s="68"/>
      <c r="L118" s="214"/>
      <c r="N118" s="317"/>
      <c r="O118" s="317"/>
      <c r="P118" s="317"/>
      <c r="Q118" s="317"/>
    </row>
    <row r="119" spans="1:17" s="67" customFormat="1" ht="18" customHeight="1" outlineLevel="2" thickTop="1" thickBot="1">
      <c r="A119" s="213" t="s">
        <v>404</v>
      </c>
      <c r="B119" s="515" t="str">
        <f>'Orçamento Detalhado_Global'!B119</f>
        <v>[ ESCOLHER ]</v>
      </c>
      <c r="C119" s="447" t="str">
        <f>IF('Orçamento Detalhado_Global'!C119="","",'Orçamento Detalhado_Global'!C119)</f>
        <v/>
      </c>
      <c r="D119" s="211" t="str">
        <f>IF('Orçamento Detalhado_Global'!D119="","",'Orçamento Detalhado_Global'!D119)</f>
        <v/>
      </c>
      <c r="E119" s="570" t="str">
        <f>IF('Orçamento Detalhado_Global'!E119="","",ROUND('Orçamento Detalhado_Global'!E119*'Orçamento Detalhado'!$E$10,6))</f>
        <v/>
      </c>
      <c r="F119" s="212" t="str">
        <f>IF('Orçamento Detalhado_Global'!F119="","",'Orçamento Detalhado_Global'!F119)</f>
        <v/>
      </c>
      <c r="G119" s="388">
        <f>'Orçamento Detalhado_Global'!G119</f>
        <v>0</v>
      </c>
      <c r="H119" s="213" t="str">
        <f t="shared" si="12"/>
        <v/>
      </c>
      <c r="I119" s="216" t="str">
        <f>'Orçamento Detalhado_Global'!I119</f>
        <v/>
      </c>
      <c r="J119" s="213" t="str">
        <f t="shared" si="13"/>
        <v/>
      </c>
      <c r="K119" s="68"/>
      <c r="L119" s="214"/>
      <c r="N119" s="317"/>
      <c r="O119" s="317"/>
      <c r="P119" s="317"/>
      <c r="Q119" s="317"/>
    </row>
    <row r="120" spans="1:17" s="67" customFormat="1" ht="18" customHeight="1" outlineLevel="1" thickTop="1" thickBot="1">
      <c r="A120" s="226" t="s">
        <v>140</v>
      </c>
      <c r="B120" s="442"/>
      <c r="C120" s="446"/>
      <c r="D120" s="227" t="s">
        <v>405</v>
      </c>
      <c r="E120" s="228"/>
      <c r="F120" s="228"/>
      <c r="G120" s="219"/>
      <c r="H120" s="219">
        <f>SUM(H121:H137)</f>
        <v>0</v>
      </c>
      <c r="I120" s="219"/>
      <c r="J120" s="219">
        <f>SUM(J121:J137)</f>
        <v>0</v>
      </c>
      <c r="K120" s="68"/>
      <c r="L120" s="223"/>
      <c r="O120" s="342"/>
    </row>
    <row r="121" spans="1:17" s="67" customFormat="1" ht="18" customHeight="1" outlineLevel="2" thickTop="1" thickBot="1">
      <c r="A121" s="213" t="s">
        <v>406</v>
      </c>
      <c r="B121" s="515" t="str">
        <f>'Orçamento Detalhado_Global'!B121</f>
        <v>[ ESCOLHER ]</v>
      </c>
      <c r="C121" s="447">
        <f>IF('Orçamento Detalhado_Global'!C121="","",'Orçamento Detalhado_Global'!C121)</f>
        <v>7001008</v>
      </c>
      <c r="D121" s="211" t="str">
        <f>IF('Orçamento Detalhado_Global'!D121="","",'Orçamento Detalhado_Global'!D121)</f>
        <v>Kit Porta Pronta 80x210cm (externa)</v>
      </c>
      <c r="E121" s="570"/>
      <c r="F121" s="212" t="str">
        <f>IF('Orçamento Detalhado_Global'!F121="","",'Orçamento Detalhado_Global'!F121)</f>
        <v>UNID</v>
      </c>
      <c r="G121" s="388">
        <f>'Orçamento Detalhado_Global'!G121</f>
        <v>0</v>
      </c>
      <c r="H121" s="213" t="str">
        <f t="shared" ref="H121:H137" si="14">IF(E121="","",ROUND(G121*E121,2))</f>
        <v/>
      </c>
      <c r="I121" s="216" t="str">
        <f>'Orçamento Detalhado_Global'!I121</f>
        <v/>
      </c>
      <c r="J121" s="213" t="str">
        <f t="shared" ref="J121:J137" si="15">IF(E121="","",ROUND(I121*E121,2))</f>
        <v/>
      </c>
      <c r="K121" s="68"/>
      <c r="L121" s="214"/>
      <c r="N121" s="317"/>
      <c r="O121" s="317"/>
      <c r="P121" s="317"/>
      <c r="Q121" s="317"/>
    </row>
    <row r="122" spans="1:17" s="67" customFormat="1" ht="18" customHeight="1" outlineLevel="2" thickTop="1" thickBot="1">
      <c r="A122" s="213" t="s">
        <v>408</v>
      </c>
      <c r="B122" s="515" t="str">
        <f>'Orçamento Detalhado_Global'!B122</f>
        <v>[ ESCOLHER ]</v>
      </c>
      <c r="C122" s="447" t="str">
        <f>IF('Orçamento Detalhado_Global'!C122="","",'Orçamento Detalhado_Global'!C122)</f>
        <v/>
      </c>
      <c r="D122" s="211" t="str">
        <f>IF('Orçamento Detalhado_Global'!D122="","",'Orçamento Detalhado_Global'!D122)</f>
        <v>Kit Porta Pronta 80x210cm (interna)</v>
      </c>
      <c r="E122" s="570"/>
      <c r="F122" s="212" t="str">
        <f>IF('Orçamento Detalhado_Global'!F122="","",'Orçamento Detalhado_Global'!F122)</f>
        <v>UNID</v>
      </c>
      <c r="G122" s="388">
        <f>'Orçamento Detalhado_Global'!G122</f>
        <v>0</v>
      </c>
      <c r="H122" s="213" t="str">
        <f t="shared" si="14"/>
        <v/>
      </c>
      <c r="I122" s="216" t="str">
        <f>'Orçamento Detalhado_Global'!I122</f>
        <v/>
      </c>
      <c r="J122" s="213" t="str">
        <f t="shared" si="15"/>
        <v/>
      </c>
      <c r="K122" s="68"/>
      <c r="L122" s="214"/>
      <c r="N122" s="317"/>
      <c r="O122" s="317"/>
      <c r="P122" s="317"/>
      <c r="Q122" s="317"/>
    </row>
    <row r="123" spans="1:17" s="67" customFormat="1" ht="18" customHeight="1" outlineLevel="2" thickTop="1" thickBot="1">
      <c r="A123" s="213" t="s">
        <v>410</v>
      </c>
      <c r="B123" s="515" t="str">
        <f>'Orçamento Detalhado_Global'!B123</f>
        <v>[ ESCOLHER ]</v>
      </c>
      <c r="C123" s="447" t="str">
        <f>IF('Orçamento Detalhado_Global'!C123="","",'Orçamento Detalhado_Global'!C123)</f>
        <v>003979</v>
      </c>
      <c r="D123" s="211" t="str">
        <f>IF('Orçamento Detalhado_Global'!D123="","",'Orçamento Detalhado_Global'!D123)</f>
        <v>Kit Porta Pronta 70x210cm (interna)</v>
      </c>
      <c r="E123" s="570"/>
      <c r="F123" s="212" t="str">
        <f>IF('Orçamento Detalhado_Global'!F123="","",'Orçamento Detalhado_Global'!F123)</f>
        <v>UNID</v>
      </c>
      <c r="G123" s="388">
        <f>'Orçamento Detalhado_Global'!G123</f>
        <v>0</v>
      </c>
      <c r="H123" s="213" t="str">
        <f t="shared" si="14"/>
        <v/>
      </c>
      <c r="I123" s="216" t="str">
        <f>'Orçamento Detalhado_Global'!I123</f>
        <v/>
      </c>
      <c r="J123" s="213" t="str">
        <f t="shared" si="15"/>
        <v/>
      </c>
      <c r="K123" s="68"/>
      <c r="L123" s="214"/>
      <c r="N123" s="317"/>
      <c r="O123" s="317"/>
      <c r="P123" s="317"/>
      <c r="Q123" s="317"/>
    </row>
    <row r="124" spans="1:17" s="67" customFormat="1" ht="18" customHeight="1" outlineLevel="2" thickTop="1" thickBot="1">
      <c r="A124" s="213" t="s">
        <v>413</v>
      </c>
      <c r="B124" s="515" t="str">
        <f>'Orçamento Detalhado_Global'!B124</f>
        <v>[ ESCOLHER ]</v>
      </c>
      <c r="C124" s="447" t="str">
        <f>IF('Orçamento Detalhado_Global'!C124="","",'Orçamento Detalhado_Global'!C124)</f>
        <v>003984</v>
      </c>
      <c r="D124" s="211" t="str">
        <f>IF('Orçamento Detalhado_Global'!D124="","",'Orçamento Detalhado_Global'!D124)</f>
        <v>Kit Porta Pronta 60x210cm (interna)</v>
      </c>
      <c r="E124" s="570"/>
      <c r="F124" s="212" t="str">
        <f>IF('Orçamento Detalhado_Global'!F124="","",'Orçamento Detalhado_Global'!F124)</f>
        <v>UNID</v>
      </c>
      <c r="G124" s="388">
        <f>'Orçamento Detalhado_Global'!G124</f>
        <v>0</v>
      </c>
      <c r="H124" s="213" t="str">
        <f t="shared" si="14"/>
        <v/>
      </c>
      <c r="I124" s="216" t="str">
        <f>'Orçamento Detalhado_Global'!I124</f>
        <v/>
      </c>
      <c r="J124" s="213" t="str">
        <f t="shared" si="15"/>
        <v/>
      </c>
      <c r="K124" s="68"/>
      <c r="L124" s="214"/>
      <c r="N124" s="317"/>
      <c r="O124" s="317"/>
      <c r="P124" s="317"/>
      <c r="Q124" s="317"/>
    </row>
    <row r="125" spans="1:17" s="67" customFormat="1" ht="18" customHeight="1" outlineLevel="2" thickTop="1" thickBot="1">
      <c r="A125" s="213" t="s">
        <v>416</v>
      </c>
      <c r="B125" s="515" t="str">
        <f>'Orçamento Detalhado_Global'!B125</f>
        <v>[ ESCOLHER ]</v>
      </c>
      <c r="C125" s="447">
        <f>IF('Orçamento Detalhado_Global'!C125="","",'Orçamento Detalhado_Global'!C125)</f>
        <v>7009020</v>
      </c>
      <c r="D125" s="211" t="str">
        <f>IF('Orçamento Detalhado_Global'!D125="","",'Orçamento Detalhado_Global'!D125)</f>
        <v>Porta entrada 80x210cm</v>
      </c>
      <c r="E125" s="570"/>
      <c r="F125" s="212" t="str">
        <f>IF('Orçamento Detalhado_Global'!F125="","",'Orçamento Detalhado_Global'!F125)</f>
        <v>UNID</v>
      </c>
      <c r="G125" s="388">
        <f>'Orçamento Detalhado_Global'!G125</f>
        <v>0</v>
      </c>
      <c r="H125" s="213" t="str">
        <f t="shared" si="14"/>
        <v/>
      </c>
      <c r="I125" s="216" t="str">
        <f>'Orçamento Detalhado_Global'!I125</f>
        <v/>
      </c>
      <c r="J125" s="213" t="str">
        <f t="shared" si="15"/>
        <v/>
      </c>
      <c r="K125" s="68"/>
      <c r="L125" s="214"/>
      <c r="N125" s="317"/>
      <c r="O125" s="317"/>
      <c r="P125" s="317"/>
      <c r="Q125" s="317"/>
    </row>
    <row r="126" spans="1:17" s="67" customFormat="1" ht="18" customHeight="1" outlineLevel="2" thickTop="1" thickBot="1">
      <c r="A126" s="213" t="s">
        <v>418</v>
      </c>
      <c r="B126" s="515" t="str">
        <f>'Orçamento Detalhado_Global'!B126</f>
        <v>[ ESCOLHER ]</v>
      </c>
      <c r="C126" s="447" t="str">
        <f>IF('Orçamento Detalhado_Global'!C126="","",'Orçamento Detalhado_Global'!C126)</f>
        <v/>
      </c>
      <c r="D126" s="211" t="str">
        <f>IF('Orçamento Detalhado_Global'!D126="","",'Orçamento Detalhado_Global'!D126)</f>
        <v>Portas internas 80x210cm</v>
      </c>
      <c r="E126" s="570"/>
      <c r="F126" s="212" t="str">
        <f>IF('Orçamento Detalhado_Global'!F126="","",'Orçamento Detalhado_Global'!F126)</f>
        <v>UNID</v>
      </c>
      <c r="G126" s="388">
        <f>'Orçamento Detalhado_Global'!G126</f>
        <v>0</v>
      </c>
      <c r="H126" s="213" t="str">
        <f t="shared" si="14"/>
        <v/>
      </c>
      <c r="I126" s="216" t="str">
        <f>'Orçamento Detalhado_Global'!I126</f>
        <v/>
      </c>
      <c r="J126" s="213" t="str">
        <f t="shared" si="15"/>
        <v/>
      </c>
      <c r="K126" s="68"/>
      <c r="L126" s="214"/>
      <c r="N126" s="317"/>
      <c r="O126" s="317"/>
      <c r="P126" s="317"/>
      <c r="Q126" s="317"/>
    </row>
    <row r="127" spans="1:17" s="67" customFormat="1" ht="18" customHeight="1" outlineLevel="2" thickTop="1" thickBot="1">
      <c r="A127" s="213" t="s">
        <v>420</v>
      </c>
      <c r="B127" s="515" t="str">
        <f>'Orçamento Detalhado_Global'!B127</f>
        <v>[ ESCOLHER ]</v>
      </c>
      <c r="C127" s="447" t="str">
        <f>IF('Orçamento Detalhado_Global'!C127="","",'Orçamento Detalhado_Global'!C127)</f>
        <v/>
      </c>
      <c r="D127" s="211" t="str">
        <f>IF('Orçamento Detalhado_Global'!D127="","",'Orçamento Detalhado_Global'!D127)</f>
        <v>Portas internas 70x210cm</v>
      </c>
      <c r="E127" s="570"/>
      <c r="F127" s="212" t="str">
        <f>IF('Orçamento Detalhado_Global'!F127="","",'Orçamento Detalhado_Global'!F127)</f>
        <v>UNID</v>
      </c>
      <c r="G127" s="388">
        <f>'Orçamento Detalhado_Global'!G127</f>
        <v>0</v>
      </c>
      <c r="H127" s="213" t="str">
        <f t="shared" si="14"/>
        <v/>
      </c>
      <c r="I127" s="216" t="str">
        <f>'Orçamento Detalhado_Global'!I127</f>
        <v/>
      </c>
      <c r="J127" s="213" t="str">
        <f t="shared" si="15"/>
        <v/>
      </c>
      <c r="K127" s="68"/>
      <c r="L127" s="214"/>
      <c r="N127" s="317"/>
      <c r="O127" s="317"/>
      <c r="P127" s="317"/>
      <c r="Q127" s="317"/>
    </row>
    <row r="128" spans="1:17" s="67" customFormat="1" ht="18" customHeight="1" outlineLevel="2" thickTop="1" thickBot="1">
      <c r="A128" s="213" t="s">
        <v>422</v>
      </c>
      <c r="B128" s="515" t="str">
        <f>'Orçamento Detalhado_Global'!B128</f>
        <v>[ ESCOLHER ]</v>
      </c>
      <c r="C128" s="447" t="str">
        <f>IF('Orçamento Detalhado_Global'!C128="","",'Orçamento Detalhado_Global'!C128)</f>
        <v/>
      </c>
      <c r="D128" s="211" t="str">
        <f>IF('Orçamento Detalhado_Global'!D128="","",'Orçamento Detalhado_Global'!D128)</f>
        <v>Portas internas 60x210cm</v>
      </c>
      <c r="E128" s="570"/>
      <c r="F128" s="212" t="str">
        <f>IF('Orçamento Detalhado_Global'!F128="","",'Orçamento Detalhado_Global'!F128)</f>
        <v>UNID</v>
      </c>
      <c r="G128" s="388">
        <f>'Orçamento Detalhado_Global'!G128</f>
        <v>0</v>
      </c>
      <c r="H128" s="213" t="str">
        <f t="shared" si="14"/>
        <v/>
      </c>
      <c r="I128" s="216" t="str">
        <f>'Orçamento Detalhado_Global'!I128</f>
        <v/>
      </c>
      <c r="J128" s="213" t="str">
        <f t="shared" si="15"/>
        <v/>
      </c>
      <c r="K128" s="68"/>
      <c r="L128" s="214"/>
      <c r="N128" s="317"/>
      <c r="O128" s="317"/>
      <c r="P128" s="317"/>
      <c r="Q128" s="317"/>
    </row>
    <row r="129" spans="1:17" s="67" customFormat="1" ht="18" customHeight="1" outlineLevel="2" thickTop="1" thickBot="1">
      <c r="A129" s="213" t="s">
        <v>424</v>
      </c>
      <c r="B129" s="515" t="str">
        <f>'Orçamento Detalhado_Global'!B129</f>
        <v>[ ESCOLHER ]</v>
      </c>
      <c r="C129" s="447" t="str">
        <f>IF('Orçamento Detalhado_Global'!C129="","",'Orçamento Detalhado_Global'!C129)</f>
        <v/>
      </c>
      <c r="D129" s="211" t="str">
        <f>IF('Orçamento Detalhado_Global'!D129="","",'Orçamento Detalhado_Global'!D129)</f>
        <v>Batentes</v>
      </c>
      <c r="E129" s="570"/>
      <c r="F129" s="212" t="str">
        <f>IF('Orçamento Detalhado_Global'!F129="","",'Orçamento Detalhado_Global'!F129)</f>
        <v>UNID</v>
      </c>
      <c r="G129" s="388">
        <f>'Orçamento Detalhado_Global'!G129</f>
        <v>0</v>
      </c>
      <c r="H129" s="213" t="str">
        <f t="shared" si="14"/>
        <v/>
      </c>
      <c r="I129" s="216" t="str">
        <f>'Orçamento Detalhado_Global'!I129</f>
        <v/>
      </c>
      <c r="J129" s="213" t="str">
        <f t="shared" si="15"/>
        <v/>
      </c>
      <c r="K129" s="68"/>
      <c r="L129" s="214"/>
      <c r="N129" s="317"/>
      <c r="O129" s="317"/>
      <c r="P129" s="317"/>
      <c r="Q129" s="317"/>
    </row>
    <row r="130" spans="1:17" s="67" customFormat="1" ht="18" customHeight="1" outlineLevel="2" thickTop="1" thickBot="1">
      <c r="A130" s="213" t="s">
        <v>426</v>
      </c>
      <c r="B130" s="515" t="str">
        <f>'Orçamento Detalhado_Global'!B130</f>
        <v>[ ESCOLHER ]</v>
      </c>
      <c r="C130" s="447" t="str">
        <f>IF('Orçamento Detalhado_Global'!C130="","",'Orçamento Detalhado_Global'!C130)</f>
        <v/>
      </c>
      <c r="D130" s="211" t="str">
        <f>IF('Orçamento Detalhado_Global'!D130="","",'Orçamento Detalhado_Global'!D130)</f>
        <v>Guarnições/alizares</v>
      </c>
      <c r="E130" s="570"/>
      <c r="F130" s="212" t="str">
        <f>IF('Orçamento Detalhado_Global'!F130="","",'Orçamento Detalhado_Global'!F130)</f>
        <v>UNID</v>
      </c>
      <c r="G130" s="388">
        <f>'Orçamento Detalhado_Global'!G130</f>
        <v>0</v>
      </c>
      <c r="H130" s="213" t="str">
        <f t="shared" si="14"/>
        <v/>
      </c>
      <c r="I130" s="216" t="str">
        <f>'Orçamento Detalhado_Global'!I130</f>
        <v/>
      </c>
      <c r="J130" s="213" t="str">
        <f t="shared" si="15"/>
        <v/>
      </c>
      <c r="K130" s="68"/>
      <c r="L130" s="214"/>
      <c r="N130" s="317"/>
      <c r="O130" s="317"/>
      <c r="P130" s="317"/>
      <c r="Q130" s="317"/>
    </row>
    <row r="131" spans="1:17" s="67" customFormat="1" ht="18" customHeight="1" outlineLevel="2" thickTop="1" thickBot="1">
      <c r="A131" s="213" t="s">
        <v>428</v>
      </c>
      <c r="B131" s="515" t="str">
        <f>'Orçamento Detalhado_Global'!B131</f>
        <v>[ ESCOLHER ]</v>
      </c>
      <c r="C131" s="447" t="str">
        <f>IF('Orçamento Detalhado_Global'!C131="","",'Orçamento Detalhado_Global'!C131)</f>
        <v/>
      </c>
      <c r="D131" s="211" t="str">
        <f>IF('Orçamento Detalhado_Global'!D131="","",'Orçamento Detalhado_Global'!D131)</f>
        <v>Janelas</v>
      </c>
      <c r="E131" s="570"/>
      <c r="F131" s="212" t="str">
        <f>IF('Orçamento Detalhado_Global'!F131="","",'Orçamento Detalhado_Global'!F131)</f>
        <v>UNID</v>
      </c>
      <c r="G131" s="388">
        <f>'Orçamento Detalhado_Global'!G131</f>
        <v>0</v>
      </c>
      <c r="H131" s="213" t="str">
        <f t="shared" si="14"/>
        <v/>
      </c>
      <c r="I131" s="216" t="str">
        <f>'Orçamento Detalhado_Global'!I131</f>
        <v/>
      </c>
      <c r="J131" s="213" t="str">
        <f t="shared" si="15"/>
        <v/>
      </c>
      <c r="K131" s="68"/>
      <c r="L131" s="214"/>
      <c r="N131" s="317"/>
      <c r="O131" s="317"/>
      <c r="P131" s="317"/>
      <c r="Q131" s="317"/>
    </row>
    <row r="132" spans="1:17" s="67" customFormat="1" ht="18" customHeight="1" outlineLevel="2" thickTop="1" thickBot="1">
      <c r="A132" s="213" t="s">
        <v>429</v>
      </c>
      <c r="B132" s="515" t="str">
        <f>'Orçamento Detalhado_Global'!B132</f>
        <v>[ ESCOLHER ]</v>
      </c>
      <c r="C132" s="447" t="str">
        <f>IF('Orçamento Detalhado_Global'!C132="","",'Orçamento Detalhado_Global'!C132)</f>
        <v/>
      </c>
      <c r="D132" s="211" t="str">
        <f>IF('Orçamento Detalhado_Global'!D132="","",'Orçamento Detalhado_Global'!D132)</f>
        <v>Porta de shaft</v>
      </c>
      <c r="E132" s="570"/>
      <c r="F132" s="212" t="str">
        <f>IF('Orçamento Detalhado_Global'!F132="","",'Orçamento Detalhado_Global'!F132)</f>
        <v>UNID</v>
      </c>
      <c r="G132" s="388">
        <f>'Orçamento Detalhado_Global'!G132</f>
        <v>0</v>
      </c>
      <c r="H132" s="213" t="str">
        <f t="shared" si="14"/>
        <v/>
      </c>
      <c r="I132" s="216" t="str">
        <f>'Orçamento Detalhado_Global'!I132</f>
        <v/>
      </c>
      <c r="J132" s="213" t="str">
        <f t="shared" si="15"/>
        <v/>
      </c>
      <c r="K132" s="68"/>
      <c r="L132" s="214"/>
      <c r="N132" s="317"/>
      <c r="O132" s="317"/>
      <c r="P132" s="317"/>
      <c r="Q132" s="317"/>
    </row>
    <row r="133" spans="1:17" s="67" customFormat="1" ht="18" customHeight="1" outlineLevel="2" thickTop="1" thickBot="1">
      <c r="A133" s="213" t="s">
        <v>431</v>
      </c>
      <c r="B133" s="515" t="str">
        <f>'Orçamento Detalhado_Global'!B133</f>
        <v>[ ESCOLHER ]</v>
      </c>
      <c r="C133" s="447" t="str">
        <f>IF('Orçamento Detalhado_Global'!C133="","",'Orçamento Detalhado_Global'!C133)</f>
        <v/>
      </c>
      <c r="D133" s="211" t="str">
        <f>IF('Orçamento Detalhado_Global'!D133="","",'Orçamento Detalhado_Global'!D133)</f>
        <v/>
      </c>
      <c r="E133" s="570"/>
      <c r="F133" s="212" t="str">
        <f>IF('Orçamento Detalhado_Global'!F133="","",'Orçamento Detalhado_Global'!F133)</f>
        <v/>
      </c>
      <c r="G133" s="388">
        <f>'Orçamento Detalhado_Global'!G133</f>
        <v>0</v>
      </c>
      <c r="H133" s="213" t="str">
        <f t="shared" si="14"/>
        <v/>
      </c>
      <c r="I133" s="216" t="str">
        <f>'Orçamento Detalhado_Global'!I133</f>
        <v/>
      </c>
      <c r="J133" s="213" t="str">
        <f t="shared" si="15"/>
        <v/>
      </c>
      <c r="K133" s="68"/>
      <c r="L133" s="214"/>
      <c r="N133" s="317"/>
      <c r="O133" s="317"/>
      <c r="P133" s="317"/>
      <c r="Q133" s="317"/>
    </row>
    <row r="134" spans="1:17" s="67" customFormat="1" ht="18" customHeight="1" outlineLevel="2" thickTop="1" thickBot="1">
      <c r="A134" s="213" t="s">
        <v>432</v>
      </c>
      <c r="B134" s="515" t="str">
        <f>'Orçamento Detalhado_Global'!B134</f>
        <v>[ ESCOLHER ]</v>
      </c>
      <c r="C134" s="447" t="str">
        <f>IF('Orçamento Detalhado_Global'!C134="","",'Orçamento Detalhado_Global'!C134)</f>
        <v/>
      </c>
      <c r="D134" s="211" t="str">
        <f>IF('Orçamento Detalhado_Global'!D134="","",'Orçamento Detalhado_Global'!D134)</f>
        <v/>
      </c>
      <c r="E134" s="570"/>
      <c r="F134" s="212" t="str">
        <f>IF('Orçamento Detalhado_Global'!F134="","",'Orçamento Detalhado_Global'!F134)</f>
        <v/>
      </c>
      <c r="G134" s="388">
        <f>'Orçamento Detalhado_Global'!G134</f>
        <v>0</v>
      </c>
      <c r="H134" s="213" t="str">
        <f t="shared" si="14"/>
        <v/>
      </c>
      <c r="I134" s="216" t="str">
        <f>'Orçamento Detalhado_Global'!I134</f>
        <v/>
      </c>
      <c r="J134" s="213" t="str">
        <f t="shared" si="15"/>
        <v/>
      </c>
      <c r="K134" s="68"/>
      <c r="L134" s="214"/>
      <c r="N134" s="317"/>
      <c r="O134" s="317"/>
      <c r="P134" s="317"/>
      <c r="Q134" s="317"/>
    </row>
    <row r="135" spans="1:17" s="67" customFormat="1" ht="18" customHeight="1" outlineLevel="2" thickTop="1" thickBot="1">
      <c r="A135" s="213" t="s">
        <v>433</v>
      </c>
      <c r="B135" s="515" t="str">
        <f>'Orçamento Detalhado_Global'!B135</f>
        <v>[ ESCOLHER ]</v>
      </c>
      <c r="C135" s="447" t="str">
        <f>IF('Orçamento Detalhado_Global'!C135="","",'Orçamento Detalhado_Global'!C135)</f>
        <v/>
      </c>
      <c r="D135" s="211" t="str">
        <f>IF('Orçamento Detalhado_Global'!D135="","",'Orçamento Detalhado_Global'!D135)</f>
        <v/>
      </c>
      <c r="E135" s="570"/>
      <c r="F135" s="212" t="str">
        <f>IF('Orçamento Detalhado_Global'!F135="","",'Orçamento Detalhado_Global'!F135)</f>
        <v/>
      </c>
      <c r="G135" s="388">
        <f>'Orçamento Detalhado_Global'!G135</f>
        <v>0</v>
      </c>
      <c r="H135" s="213" t="str">
        <f t="shared" si="14"/>
        <v/>
      </c>
      <c r="I135" s="216" t="str">
        <f>'Orçamento Detalhado_Global'!I135</f>
        <v/>
      </c>
      <c r="J135" s="213" t="str">
        <f t="shared" si="15"/>
        <v/>
      </c>
      <c r="K135" s="68"/>
      <c r="L135" s="214"/>
      <c r="N135" s="317"/>
      <c r="O135" s="317"/>
      <c r="P135" s="317"/>
      <c r="Q135" s="317"/>
    </row>
    <row r="136" spans="1:17" s="67" customFormat="1" ht="18" customHeight="1" outlineLevel="2" thickTop="1" thickBot="1">
      <c r="A136" s="213" t="s">
        <v>434</v>
      </c>
      <c r="B136" s="515" t="str">
        <f>'Orçamento Detalhado_Global'!B136</f>
        <v>[ ESCOLHER ]</v>
      </c>
      <c r="C136" s="447" t="str">
        <f>IF('Orçamento Detalhado_Global'!C136="","",'Orçamento Detalhado_Global'!C136)</f>
        <v/>
      </c>
      <c r="D136" s="211" t="str">
        <f>IF('Orçamento Detalhado_Global'!D136="","",'Orçamento Detalhado_Global'!D136)</f>
        <v/>
      </c>
      <c r="E136" s="570"/>
      <c r="F136" s="212" t="str">
        <f>IF('Orçamento Detalhado_Global'!F136="","",'Orçamento Detalhado_Global'!F136)</f>
        <v/>
      </c>
      <c r="G136" s="388">
        <f>'Orçamento Detalhado_Global'!G136</f>
        <v>0</v>
      </c>
      <c r="H136" s="213" t="str">
        <f t="shared" si="14"/>
        <v/>
      </c>
      <c r="I136" s="216" t="str">
        <f>'Orçamento Detalhado_Global'!I136</f>
        <v/>
      </c>
      <c r="J136" s="213" t="str">
        <f t="shared" si="15"/>
        <v/>
      </c>
      <c r="K136" s="68"/>
      <c r="L136" s="214"/>
      <c r="N136" s="317"/>
      <c r="O136" s="317"/>
      <c r="P136" s="317"/>
      <c r="Q136" s="317"/>
    </row>
    <row r="137" spans="1:17" s="67" customFormat="1" ht="18" customHeight="1" outlineLevel="2" thickTop="1" thickBot="1">
      <c r="A137" s="213" t="s">
        <v>435</v>
      </c>
      <c r="B137" s="515" t="str">
        <f>'Orçamento Detalhado_Global'!B137</f>
        <v>[ ESCOLHER ]</v>
      </c>
      <c r="C137" s="447" t="str">
        <f>IF('Orçamento Detalhado_Global'!C137="","",'Orçamento Detalhado_Global'!C137)</f>
        <v/>
      </c>
      <c r="D137" s="211" t="str">
        <f>IF('Orçamento Detalhado_Global'!D137="","",'Orçamento Detalhado_Global'!D137)</f>
        <v/>
      </c>
      <c r="E137" s="570"/>
      <c r="F137" s="212" t="str">
        <f>IF('Orçamento Detalhado_Global'!F137="","",'Orçamento Detalhado_Global'!F137)</f>
        <v/>
      </c>
      <c r="G137" s="388">
        <f>'Orçamento Detalhado_Global'!G137</f>
        <v>0</v>
      </c>
      <c r="H137" s="213" t="str">
        <f t="shared" si="14"/>
        <v/>
      </c>
      <c r="I137" s="216" t="str">
        <f>'Orçamento Detalhado_Global'!I137</f>
        <v/>
      </c>
      <c r="J137" s="213" t="str">
        <f t="shared" si="15"/>
        <v/>
      </c>
      <c r="K137" s="68"/>
      <c r="L137" s="214"/>
      <c r="N137" s="317"/>
      <c r="O137" s="317"/>
      <c r="P137" s="317"/>
      <c r="Q137" s="317"/>
    </row>
    <row r="138" spans="1:17" s="67" customFormat="1" ht="18" customHeight="1" outlineLevel="1" thickTop="1" thickBot="1">
      <c r="A138" s="226" t="s">
        <v>141</v>
      </c>
      <c r="B138" s="442"/>
      <c r="C138" s="446"/>
      <c r="D138" s="227" t="s">
        <v>436</v>
      </c>
      <c r="E138" s="228"/>
      <c r="F138" s="228"/>
      <c r="G138" s="219"/>
      <c r="H138" s="219">
        <f>SUM(H139:H147)</f>
        <v>0</v>
      </c>
      <c r="I138" s="219"/>
      <c r="J138" s="219">
        <f>SUM(J139:J147)</f>
        <v>0</v>
      </c>
      <c r="K138" s="68"/>
      <c r="L138" s="223"/>
      <c r="O138" s="342"/>
    </row>
    <row r="139" spans="1:17" s="67" customFormat="1" ht="18" customHeight="1" outlineLevel="2" thickTop="1" thickBot="1">
      <c r="A139" s="213" t="s">
        <v>437</v>
      </c>
      <c r="B139" s="515" t="str">
        <f>'Orçamento Detalhado_Global'!B139</f>
        <v>[ ESCOLHER ]</v>
      </c>
      <c r="C139" s="447" t="str">
        <f>IF('Orçamento Detalhado_Global'!C139="","",'Orçamento Detalhado_Global'!C139)</f>
        <v/>
      </c>
      <c r="D139" s="211" t="str">
        <f>IF('Orçamento Detalhado_Global'!D139="","",'Orçamento Detalhado_Global'!D139)</f>
        <v>Lisos</v>
      </c>
      <c r="E139" s="570"/>
      <c r="F139" s="212" t="str">
        <f>IF('Orçamento Detalhado_Global'!F139="","",'Orçamento Detalhado_Global'!F139)</f>
        <v>M²</v>
      </c>
      <c r="G139" s="388">
        <f>'Orçamento Detalhado_Global'!G139</f>
        <v>0</v>
      </c>
      <c r="H139" s="213" t="str">
        <f t="shared" ref="H139:H147" si="16">IF(E139="","",ROUND(G139*E139,2))</f>
        <v/>
      </c>
      <c r="I139" s="216" t="str">
        <f>'Orçamento Detalhado_Global'!I139</f>
        <v/>
      </c>
      <c r="J139" s="213" t="str">
        <f t="shared" ref="J139:J147" si="17">IF(E139="","",ROUND(I139*E139,2))</f>
        <v/>
      </c>
      <c r="K139" s="68"/>
      <c r="L139" s="214"/>
      <c r="N139" s="317"/>
      <c r="O139" s="317"/>
      <c r="P139" s="317"/>
      <c r="Q139" s="317"/>
    </row>
    <row r="140" spans="1:17" s="67" customFormat="1" ht="18" customHeight="1" outlineLevel="2" thickTop="1" thickBot="1">
      <c r="A140" s="213" t="s">
        <v>439</v>
      </c>
      <c r="B140" s="515" t="str">
        <f>'Orçamento Detalhado_Global'!B140</f>
        <v>[ ESCOLHER ]</v>
      </c>
      <c r="C140" s="447" t="str">
        <f>IF('Orçamento Detalhado_Global'!C140="","",'Orçamento Detalhado_Global'!C140)</f>
        <v/>
      </c>
      <c r="D140" s="211" t="str">
        <f>IF('Orçamento Detalhado_Global'!D140="","",'Orçamento Detalhado_Global'!D140)</f>
        <v>Fantasia</v>
      </c>
      <c r="E140" s="570"/>
      <c r="F140" s="212" t="str">
        <f>IF('Orçamento Detalhado_Global'!F140="","",'Orçamento Detalhado_Global'!F140)</f>
        <v>M²</v>
      </c>
      <c r="G140" s="388">
        <f>'Orçamento Detalhado_Global'!G140</f>
        <v>0</v>
      </c>
      <c r="H140" s="213" t="str">
        <f t="shared" si="16"/>
        <v/>
      </c>
      <c r="I140" s="216" t="str">
        <f>'Orçamento Detalhado_Global'!I140</f>
        <v/>
      </c>
      <c r="J140" s="213" t="str">
        <f t="shared" si="17"/>
        <v/>
      </c>
      <c r="K140" s="68"/>
      <c r="L140" s="214"/>
      <c r="N140" s="317"/>
      <c r="O140" s="317"/>
      <c r="P140" s="317"/>
      <c r="Q140" s="317"/>
    </row>
    <row r="141" spans="1:17" s="67" customFormat="1" ht="18" customHeight="1" outlineLevel="2" thickTop="1" thickBot="1">
      <c r="A141" s="213" t="s">
        <v>441</v>
      </c>
      <c r="B141" s="515" t="str">
        <f>'Orçamento Detalhado_Global'!B141</f>
        <v>[ ESCOLHER ]</v>
      </c>
      <c r="C141" s="447" t="str">
        <f>IF('Orçamento Detalhado_Global'!C141="","",'Orçamento Detalhado_Global'!C141)</f>
        <v/>
      </c>
      <c r="D141" s="211" t="str">
        <f>IF('Orçamento Detalhado_Global'!D141="","",'Orçamento Detalhado_Global'!D141)</f>
        <v>PVCs e Acrílicos</v>
      </c>
      <c r="E141" s="570"/>
      <c r="F141" s="212" t="str">
        <f>IF('Orçamento Detalhado_Global'!F141="","",'Orçamento Detalhado_Global'!F141)</f>
        <v>M²</v>
      </c>
      <c r="G141" s="388">
        <f>'Orçamento Detalhado_Global'!G141</f>
        <v>0</v>
      </c>
      <c r="H141" s="213" t="str">
        <f t="shared" si="16"/>
        <v/>
      </c>
      <c r="I141" s="216" t="str">
        <f>'Orçamento Detalhado_Global'!I141</f>
        <v/>
      </c>
      <c r="J141" s="213" t="str">
        <f t="shared" si="17"/>
        <v/>
      </c>
      <c r="K141" s="68"/>
      <c r="L141" s="214"/>
      <c r="N141" s="317"/>
      <c r="O141" s="317"/>
      <c r="P141" s="317"/>
      <c r="Q141" s="317"/>
    </row>
    <row r="142" spans="1:17" s="67" customFormat="1" ht="18" customHeight="1" outlineLevel="2" thickTop="1" thickBot="1">
      <c r="A142" s="213" t="s">
        <v>443</v>
      </c>
      <c r="B142" s="515" t="str">
        <f>'Orçamento Detalhado_Global'!B142</f>
        <v>[ ESCOLHER ]</v>
      </c>
      <c r="C142" s="447" t="str">
        <f>IF('Orçamento Detalhado_Global'!C142="","",'Orçamento Detalhado_Global'!C142)</f>
        <v/>
      </c>
      <c r="D142" s="211" t="str">
        <f>IF('Orçamento Detalhado_Global'!D142="","",'Orçamento Detalhado_Global'!D142)</f>
        <v>Tijolo de vidro</v>
      </c>
      <c r="E142" s="570"/>
      <c r="F142" s="212" t="str">
        <f>IF('Orçamento Detalhado_Global'!F142="","",'Orçamento Detalhado_Global'!F142)</f>
        <v>M²</v>
      </c>
      <c r="G142" s="388">
        <f>'Orçamento Detalhado_Global'!G142</f>
        <v>0</v>
      </c>
      <c r="H142" s="213" t="str">
        <f t="shared" si="16"/>
        <v/>
      </c>
      <c r="I142" s="216" t="str">
        <f>'Orçamento Detalhado_Global'!I142</f>
        <v/>
      </c>
      <c r="J142" s="213" t="str">
        <f t="shared" si="17"/>
        <v/>
      </c>
      <c r="K142" s="68"/>
      <c r="L142" s="214"/>
      <c r="N142" s="317"/>
      <c r="O142" s="317"/>
      <c r="P142" s="317"/>
      <c r="Q142" s="317"/>
    </row>
    <row r="143" spans="1:17" s="67" customFormat="1" ht="18" customHeight="1" outlineLevel="2" thickTop="1" thickBot="1">
      <c r="A143" s="213" t="s">
        <v>445</v>
      </c>
      <c r="B143" s="515" t="str">
        <f>'Orçamento Detalhado_Global'!B143</f>
        <v>[ ESCOLHER ]</v>
      </c>
      <c r="C143" s="447" t="str">
        <f>IF('Orçamento Detalhado_Global'!C143="","",'Orçamento Detalhado_Global'!C143)</f>
        <v/>
      </c>
      <c r="D143" s="211" t="str">
        <f>IF('Orçamento Detalhado_Global'!D143="","",'Orçamento Detalhado_Global'!D143)</f>
        <v/>
      </c>
      <c r="E143" s="570"/>
      <c r="F143" s="212" t="str">
        <f>IF('Orçamento Detalhado_Global'!F143="","",'Orçamento Detalhado_Global'!F143)</f>
        <v/>
      </c>
      <c r="G143" s="388">
        <f>'Orçamento Detalhado_Global'!G143</f>
        <v>0</v>
      </c>
      <c r="H143" s="213" t="str">
        <f t="shared" si="16"/>
        <v/>
      </c>
      <c r="I143" s="216" t="str">
        <f>'Orçamento Detalhado_Global'!I143</f>
        <v/>
      </c>
      <c r="J143" s="213" t="str">
        <f t="shared" si="17"/>
        <v/>
      </c>
      <c r="K143" s="68"/>
      <c r="L143" s="214"/>
      <c r="N143" s="317"/>
      <c r="O143" s="317"/>
      <c r="P143" s="317"/>
      <c r="Q143" s="317"/>
    </row>
    <row r="144" spans="1:17" s="67" customFormat="1" ht="18" customHeight="1" outlineLevel="2" thickTop="1" thickBot="1">
      <c r="A144" s="213" t="s">
        <v>446</v>
      </c>
      <c r="B144" s="515" t="str">
        <f>'Orçamento Detalhado_Global'!B144</f>
        <v>[ ESCOLHER ]</v>
      </c>
      <c r="C144" s="447" t="str">
        <f>IF('Orçamento Detalhado_Global'!C144="","",'Orçamento Detalhado_Global'!C144)</f>
        <v/>
      </c>
      <c r="D144" s="211" t="str">
        <f>IF('Orçamento Detalhado_Global'!D144="","",'Orçamento Detalhado_Global'!D144)</f>
        <v/>
      </c>
      <c r="E144" s="570"/>
      <c r="F144" s="212" t="str">
        <f>IF('Orçamento Detalhado_Global'!F144="","",'Orçamento Detalhado_Global'!F144)</f>
        <v/>
      </c>
      <c r="G144" s="388">
        <f>'Orçamento Detalhado_Global'!G144</f>
        <v>0</v>
      </c>
      <c r="H144" s="213" t="str">
        <f t="shared" si="16"/>
        <v/>
      </c>
      <c r="I144" s="216" t="str">
        <f>'Orçamento Detalhado_Global'!I144</f>
        <v/>
      </c>
      <c r="J144" s="213" t="str">
        <f t="shared" si="17"/>
        <v/>
      </c>
      <c r="K144" s="68"/>
      <c r="L144" s="214"/>
      <c r="N144" s="317"/>
      <c r="O144" s="317"/>
      <c r="P144" s="317"/>
      <c r="Q144" s="317"/>
    </row>
    <row r="145" spans="1:17" s="67" customFormat="1" ht="18" customHeight="1" outlineLevel="2" thickTop="1" thickBot="1">
      <c r="A145" s="213" t="s">
        <v>447</v>
      </c>
      <c r="B145" s="515" t="str">
        <f>'Orçamento Detalhado_Global'!B145</f>
        <v>[ ESCOLHER ]</v>
      </c>
      <c r="C145" s="447" t="str">
        <f>IF('Orçamento Detalhado_Global'!C145="","",'Orçamento Detalhado_Global'!C145)</f>
        <v/>
      </c>
      <c r="D145" s="211" t="str">
        <f>IF('Orçamento Detalhado_Global'!D145="","",'Orçamento Detalhado_Global'!D145)</f>
        <v/>
      </c>
      <c r="E145" s="570"/>
      <c r="F145" s="212" t="str">
        <f>IF('Orçamento Detalhado_Global'!F145="","",'Orçamento Detalhado_Global'!F145)</f>
        <v/>
      </c>
      <c r="G145" s="388">
        <f>'Orçamento Detalhado_Global'!G145</f>
        <v>0</v>
      </c>
      <c r="H145" s="213" t="str">
        <f t="shared" si="16"/>
        <v/>
      </c>
      <c r="I145" s="216" t="str">
        <f>'Orçamento Detalhado_Global'!I145</f>
        <v/>
      </c>
      <c r="J145" s="213" t="str">
        <f t="shared" si="17"/>
        <v/>
      </c>
      <c r="K145" s="68"/>
      <c r="L145" s="214"/>
      <c r="N145" s="317"/>
      <c r="O145" s="317"/>
      <c r="P145" s="317"/>
      <c r="Q145" s="317"/>
    </row>
    <row r="146" spans="1:17" s="67" customFormat="1" ht="18" customHeight="1" outlineLevel="2" thickTop="1" thickBot="1">
      <c r="A146" s="213" t="s">
        <v>448</v>
      </c>
      <c r="B146" s="515" t="str">
        <f>'Orçamento Detalhado_Global'!B146</f>
        <v>[ ESCOLHER ]</v>
      </c>
      <c r="C146" s="447" t="str">
        <f>IF('Orçamento Detalhado_Global'!C146="","",'Orçamento Detalhado_Global'!C146)</f>
        <v/>
      </c>
      <c r="D146" s="211" t="str">
        <f>IF('Orçamento Detalhado_Global'!D146="","",'Orçamento Detalhado_Global'!D146)</f>
        <v/>
      </c>
      <c r="E146" s="570"/>
      <c r="F146" s="212" t="str">
        <f>IF('Orçamento Detalhado_Global'!F146="","",'Orçamento Detalhado_Global'!F146)</f>
        <v/>
      </c>
      <c r="G146" s="388">
        <f>'Orçamento Detalhado_Global'!G146</f>
        <v>0</v>
      </c>
      <c r="H146" s="213" t="str">
        <f t="shared" si="16"/>
        <v/>
      </c>
      <c r="I146" s="216" t="str">
        <f>'Orçamento Detalhado_Global'!I146</f>
        <v/>
      </c>
      <c r="J146" s="213" t="str">
        <f t="shared" si="17"/>
        <v/>
      </c>
      <c r="K146" s="68"/>
      <c r="L146" s="214"/>
      <c r="N146" s="317"/>
      <c r="O146" s="317"/>
      <c r="P146" s="317"/>
      <c r="Q146" s="317"/>
    </row>
    <row r="147" spans="1:17" s="67" customFormat="1" ht="18" customHeight="1" outlineLevel="2" thickTop="1" thickBot="1">
      <c r="A147" s="213" t="s">
        <v>449</v>
      </c>
      <c r="B147" s="515" t="str">
        <f>'Orçamento Detalhado_Global'!B147</f>
        <v>[ ESCOLHER ]</v>
      </c>
      <c r="C147" s="447" t="str">
        <f>IF('Orçamento Detalhado_Global'!C147="","",'Orçamento Detalhado_Global'!C147)</f>
        <v/>
      </c>
      <c r="D147" s="211" t="str">
        <f>IF('Orçamento Detalhado_Global'!D147="","",'Orçamento Detalhado_Global'!D147)</f>
        <v/>
      </c>
      <c r="E147" s="570"/>
      <c r="F147" s="212" t="str">
        <f>IF('Orçamento Detalhado_Global'!F147="","",'Orçamento Detalhado_Global'!F147)</f>
        <v/>
      </c>
      <c r="G147" s="388">
        <f>'Orçamento Detalhado_Global'!G147</f>
        <v>0</v>
      </c>
      <c r="H147" s="213" t="str">
        <f t="shared" si="16"/>
        <v/>
      </c>
      <c r="I147" s="216" t="str">
        <f>'Orçamento Detalhado_Global'!I147</f>
        <v/>
      </c>
      <c r="J147" s="213" t="str">
        <f t="shared" si="17"/>
        <v/>
      </c>
      <c r="K147" s="68"/>
      <c r="L147" s="214"/>
      <c r="N147" s="317"/>
      <c r="O147" s="317"/>
      <c r="P147" s="317"/>
      <c r="Q147" s="317"/>
    </row>
    <row r="148" spans="1:17" s="67" customFormat="1" ht="18" customHeight="1" outlineLevel="1" thickTop="1" thickBot="1">
      <c r="A148" s="226" t="s">
        <v>142</v>
      </c>
      <c r="B148" s="442"/>
      <c r="C148" s="446"/>
      <c r="D148" s="227" t="s">
        <v>450</v>
      </c>
      <c r="E148" s="228"/>
      <c r="F148" s="228"/>
      <c r="G148" s="219"/>
      <c r="H148" s="219">
        <f>SUM(H149:H157)</f>
        <v>0</v>
      </c>
      <c r="I148" s="219"/>
      <c r="J148" s="219">
        <f>SUM(J149:J157)</f>
        <v>0</v>
      </c>
      <c r="K148" s="68"/>
      <c r="L148" s="223"/>
      <c r="O148" s="342"/>
    </row>
    <row r="149" spans="1:17" s="67" customFormat="1" ht="18" customHeight="1" outlineLevel="2" thickTop="1" thickBot="1">
      <c r="A149" s="213" t="s">
        <v>451</v>
      </c>
      <c r="B149" s="515" t="str">
        <f>'Orçamento Detalhado_Global'!B149</f>
        <v>[ ESCOLHER ]</v>
      </c>
      <c r="C149" s="447" t="str">
        <f>IF('Orçamento Detalhado_Global'!C149="","",'Orçamento Detalhado_Global'!C149)</f>
        <v/>
      </c>
      <c r="D149" s="211" t="str">
        <f>IF('Orçamento Detalhado_Global'!D149="","",'Orçamento Detalhado_Global'!D149)</f>
        <v>Estrutura para telhado</v>
      </c>
      <c r="E149" s="570"/>
      <c r="F149" s="212" t="str">
        <f>IF('Orçamento Detalhado_Global'!F149="","",'Orçamento Detalhado_Global'!F149)</f>
        <v>M²</v>
      </c>
      <c r="G149" s="388">
        <f>'Orçamento Detalhado_Global'!G149</f>
        <v>0</v>
      </c>
      <c r="H149" s="213" t="str">
        <f t="shared" ref="H149:H157" si="18">IF(E149="","",ROUND(G149*E149,2))</f>
        <v/>
      </c>
      <c r="I149" s="216" t="str">
        <f>'Orçamento Detalhado_Global'!I149</f>
        <v/>
      </c>
      <c r="J149" s="213" t="str">
        <f t="shared" ref="J149:J157" si="19">IF(E149="","",ROUND(I149*E149,2))</f>
        <v/>
      </c>
      <c r="K149" s="68"/>
      <c r="L149" s="214"/>
      <c r="N149" s="317"/>
      <c r="O149" s="317"/>
      <c r="P149" s="317"/>
      <c r="Q149" s="317"/>
    </row>
    <row r="150" spans="1:17" s="67" customFormat="1" ht="18" customHeight="1" outlineLevel="2" thickTop="1" thickBot="1">
      <c r="A150" s="213" t="s">
        <v>453</v>
      </c>
      <c r="B150" s="515" t="str">
        <f>'Orçamento Detalhado_Global'!B150</f>
        <v>[ ESCOLHER ]</v>
      </c>
      <c r="C150" s="447" t="str">
        <f>IF('Orçamento Detalhado_Global'!C150="","",'Orçamento Detalhado_Global'!C150)</f>
        <v/>
      </c>
      <c r="D150" s="211" t="str">
        <f>IF('Orçamento Detalhado_Global'!D150="","",'Orçamento Detalhado_Global'!D150)</f>
        <v>Telhas</v>
      </c>
      <c r="E150" s="570"/>
      <c r="F150" s="212" t="str">
        <f>IF('Orçamento Detalhado_Global'!F150="","",'Orçamento Detalhado_Global'!F150)</f>
        <v>M²</v>
      </c>
      <c r="G150" s="388">
        <f>'Orçamento Detalhado_Global'!G150</f>
        <v>0</v>
      </c>
      <c r="H150" s="213" t="str">
        <f t="shared" si="18"/>
        <v/>
      </c>
      <c r="I150" s="216" t="str">
        <f>'Orçamento Detalhado_Global'!I150</f>
        <v/>
      </c>
      <c r="J150" s="213" t="str">
        <f t="shared" si="19"/>
        <v/>
      </c>
      <c r="K150" s="68"/>
      <c r="L150" s="214"/>
      <c r="N150" s="317"/>
      <c r="O150" s="317"/>
      <c r="P150" s="317"/>
      <c r="Q150" s="317"/>
    </row>
    <row r="151" spans="1:17" s="67" customFormat="1" ht="18" customHeight="1" outlineLevel="2" thickTop="1" thickBot="1">
      <c r="A151" s="213" t="s">
        <v>455</v>
      </c>
      <c r="B151" s="515" t="str">
        <f>'Orçamento Detalhado_Global'!B151</f>
        <v>[ ESCOLHER ]</v>
      </c>
      <c r="C151" s="447" t="str">
        <f>IF('Orçamento Detalhado_Global'!C151="","",'Orçamento Detalhado_Global'!C151)</f>
        <v/>
      </c>
      <c r="D151" s="211" t="str">
        <f>IF('Orçamento Detalhado_Global'!D151="","",'Orçamento Detalhado_Global'!D151)</f>
        <v>Calhas e Rufos</v>
      </c>
      <c r="E151" s="570"/>
      <c r="F151" s="212" t="str">
        <f>IF('Orçamento Detalhado_Global'!F151="","",'Orçamento Detalhado_Global'!F151)</f>
        <v>ML</v>
      </c>
      <c r="G151" s="388">
        <f>'Orçamento Detalhado_Global'!G151</f>
        <v>0</v>
      </c>
      <c r="H151" s="213" t="str">
        <f t="shared" si="18"/>
        <v/>
      </c>
      <c r="I151" s="216" t="str">
        <f>'Orçamento Detalhado_Global'!I151</f>
        <v/>
      </c>
      <c r="J151" s="213" t="str">
        <f t="shared" si="19"/>
        <v/>
      </c>
      <c r="K151" s="68"/>
      <c r="L151" s="214"/>
      <c r="N151" s="317"/>
      <c r="O151" s="317"/>
      <c r="P151" s="317"/>
      <c r="Q151" s="317"/>
    </row>
    <row r="152" spans="1:17" s="67" customFormat="1" ht="18" customHeight="1" outlineLevel="2" thickTop="1" thickBot="1">
      <c r="A152" s="213" t="s">
        <v>457</v>
      </c>
      <c r="B152" s="515" t="str">
        <f>'Orçamento Detalhado_Global'!B152</f>
        <v>[ ESCOLHER ]</v>
      </c>
      <c r="C152" s="447" t="str">
        <f>IF('Orçamento Detalhado_Global'!C152="","",'Orçamento Detalhado_Global'!C152)</f>
        <v/>
      </c>
      <c r="D152" s="211" t="str">
        <f>IF('Orçamento Detalhado_Global'!D152="","",'Orçamento Detalhado_Global'!D152)</f>
        <v>Linha de Vida</v>
      </c>
      <c r="E152" s="570"/>
      <c r="F152" s="212" t="str">
        <f>IF('Orçamento Detalhado_Global'!F152="","",'Orçamento Detalhado_Global'!F152)</f>
        <v/>
      </c>
      <c r="G152" s="388">
        <f>'Orçamento Detalhado_Global'!G152</f>
        <v>0</v>
      </c>
      <c r="H152" s="213" t="str">
        <f t="shared" si="18"/>
        <v/>
      </c>
      <c r="I152" s="216" t="str">
        <f>'Orçamento Detalhado_Global'!I152</f>
        <v/>
      </c>
      <c r="J152" s="213" t="str">
        <f t="shared" si="19"/>
        <v/>
      </c>
      <c r="K152" s="68"/>
      <c r="L152" s="214"/>
      <c r="N152" s="317"/>
      <c r="O152" s="317"/>
      <c r="P152" s="317"/>
      <c r="Q152" s="317"/>
    </row>
    <row r="153" spans="1:17" s="67" customFormat="1" ht="18" customHeight="1" outlineLevel="2" thickTop="1" thickBot="1">
      <c r="A153" s="213" t="s">
        <v>459</v>
      </c>
      <c r="B153" s="515" t="str">
        <f>'Orçamento Detalhado_Global'!B153</f>
        <v>[ ESCOLHER ]</v>
      </c>
      <c r="C153" s="447" t="str">
        <f>IF('Orçamento Detalhado_Global'!C153="","",'Orçamento Detalhado_Global'!C153)</f>
        <v/>
      </c>
      <c r="D153" s="211" t="str">
        <f>IF('Orçamento Detalhado_Global'!D153="","",'Orçamento Detalhado_Global'!D153)</f>
        <v/>
      </c>
      <c r="E153" s="570"/>
      <c r="F153" s="212" t="str">
        <f>IF('Orçamento Detalhado_Global'!F153="","",'Orçamento Detalhado_Global'!F153)</f>
        <v/>
      </c>
      <c r="G153" s="388">
        <f>'Orçamento Detalhado_Global'!G153</f>
        <v>0</v>
      </c>
      <c r="H153" s="213" t="str">
        <f t="shared" si="18"/>
        <v/>
      </c>
      <c r="I153" s="216" t="str">
        <f>'Orçamento Detalhado_Global'!I153</f>
        <v/>
      </c>
      <c r="J153" s="213" t="str">
        <f t="shared" si="19"/>
        <v/>
      </c>
      <c r="K153" s="68"/>
      <c r="L153" s="214"/>
      <c r="N153" s="317"/>
      <c r="O153" s="317"/>
      <c r="P153" s="317"/>
      <c r="Q153" s="317"/>
    </row>
    <row r="154" spans="1:17" s="67" customFormat="1" ht="18" customHeight="1" outlineLevel="2" thickTop="1" thickBot="1">
      <c r="A154" s="213" t="s">
        <v>460</v>
      </c>
      <c r="B154" s="515" t="str">
        <f>'Orçamento Detalhado_Global'!B154</f>
        <v>[ ESCOLHER ]</v>
      </c>
      <c r="C154" s="447" t="str">
        <f>IF('Orçamento Detalhado_Global'!C154="","",'Orçamento Detalhado_Global'!C154)</f>
        <v/>
      </c>
      <c r="D154" s="211" t="str">
        <f>IF('Orçamento Detalhado_Global'!D154="","",'Orçamento Detalhado_Global'!D154)</f>
        <v/>
      </c>
      <c r="E154" s="570"/>
      <c r="F154" s="212" t="str">
        <f>IF('Orçamento Detalhado_Global'!F154="","",'Orçamento Detalhado_Global'!F154)</f>
        <v/>
      </c>
      <c r="G154" s="388">
        <f>'Orçamento Detalhado_Global'!G154</f>
        <v>0</v>
      </c>
      <c r="H154" s="213" t="str">
        <f t="shared" si="18"/>
        <v/>
      </c>
      <c r="I154" s="216" t="str">
        <f>'Orçamento Detalhado_Global'!I154</f>
        <v/>
      </c>
      <c r="J154" s="213" t="str">
        <f t="shared" si="19"/>
        <v/>
      </c>
      <c r="K154" s="68"/>
      <c r="L154" s="214"/>
      <c r="N154" s="317"/>
      <c r="O154" s="317"/>
      <c r="P154" s="317"/>
      <c r="Q154" s="317"/>
    </row>
    <row r="155" spans="1:17" s="67" customFormat="1" ht="18" customHeight="1" outlineLevel="2" thickTop="1" thickBot="1">
      <c r="A155" s="213" t="s">
        <v>461</v>
      </c>
      <c r="B155" s="515" t="str">
        <f>'Orçamento Detalhado_Global'!B155</f>
        <v>[ ESCOLHER ]</v>
      </c>
      <c r="C155" s="447" t="str">
        <f>IF('Orçamento Detalhado_Global'!C155="","",'Orçamento Detalhado_Global'!C155)</f>
        <v/>
      </c>
      <c r="D155" s="211" t="str">
        <f>IF('Orçamento Detalhado_Global'!D155="","",'Orçamento Detalhado_Global'!D155)</f>
        <v/>
      </c>
      <c r="E155" s="570"/>
      <c r="F155" s="212" t="str">
        <f>IF('Orçamento Detalhado_Global'!F155="","",'Orçamento Detalhado_Global'!F155)</f>
        <v/>
      </c>
      <c r="G155" s="388">
        <f>'Orçamento Detalhado_Global'!G155</f>
        <v>0</v>
      </c>
      <c r="H155" s="213" t="str">
        <f t="shared" si="18"/>
        <v/>
      </c>
      <c r="I155" s="216" t="str">
        <f>'Orçamento Detalhado_Global'!I155</f>
        <v/>
      </c>
      <c r="J155" s="213" t="str">
        <f t="shared" si="19"/>
        <v/>
      </c>
      <c r="K155" s="68"/>
      <c r="L155" s="214"/>
      <c r="N155" s="317"/>
      <c r="O155" s="317"/>
      <c r="P155" s="317"/>
      <c r="Q155" s="317"/>
    </row>
    <row r="156" spans="1:17" s="67" customFormat="1" ht="18" customHeight="1" outlineLevel="2" thickTop="1" thickBot="1">
      <c r="A156" s="213" t="s">
        <v>462</v>
      </c>
      <c r="B156" s="515" t="str">
        <f>'Orçamento Detalhado_Global'!B156</f>
        <v>[ ESCOLHER ]</v>
      </c>
      <c r="C156" s="447" t="str">
        <f>IF('Orçamento Detalhado_Global'!C156="","",'Orçamento Detalhado_Global'!C156)</f>
        <v/>
      </c>
      <c r="D156" s="211" t="str">
        <f>IF('Orçamento Detalhado_Global'!D156="","",'Orçamento Detalhado_Global'!D156)</f>
        <v/>
      </c>
      <c r="E156" s="570"/>
      <c r="F156" s="212" t="str">
        <f>IF('Orçamento Detalhado_Global'!F156="","",'Orçamento Detalhado_Global'!F156)</f>
        <v/>
      </c>
      <c r="G156" s="388">
        <f>'Orçamento Detalhado_Global'!G156</f>
        <v>0</v>
      </c>
      <c r="H156" s="213" t="str">
        <f t="shared" si="18"/>
        <v/>
      </c>
      <c r="I156" s="216" t="str">
        <f>'Orçamento Detalhado_Global'!I156</f>
        <v/>
      </c>
      <c r="J156" s="213" t="str">
        <f t="shared" si="19"/>
        <v/>
      </c>
      <c r="K156" s="68"/>
      <c r="L156" s="214"/>
      <c r="N156" s="317"/>
      <c r="O156" s="317"/>
      <c r="P156" s="317"/>
      <c r="Q156" s="317"/>
    </row>
    <row r="157" spans="1:17" s="67" customFormat="1" ht="18" customHeight="1" outlineLevel="2" thickTop="1" thickBot="1">
      <c r="A157" s="213" t="s">
        <v>463</v>
      </c>
      <c r="B157" s="515" t="str">
        <f>'Orçamento Detalhado_Global'!B157</f>
        <v>[ ESCOLHER ]</v>
      </c>
      <c r="C157" s="447" t="str">
        <f>IF('Orçamento Detalhado_Global'!C157="","",'Orçamento Detalhado_Global'!C157)</f>
        <v/>
      </c>
      <c r="D157" s="211" t="str">
        <f>IF('Orçamento Detalhado_Global'!D157="","",'Orçamento Detalhado_Global'!D157)</f>
        <v/>
      </c>
      <c r="E157" s="570"/>
      <c r="F157" s="212" t="str">
        <f>IF('Orçamento Detalhado_Global'!F157="","",'Orçamento Detalhado_Global'!F157)</f>
        <v/>
      </c>
      <c r="G157" s="388">
        <f>'Orçamento Detalhado_Global'!G157</f>
        <v>0</v>
      </c>
      <c r="H157" s="213" t="str">
        <f t="shared" si="18"/>
        <v/>
      </c>
      <c r="I157" s="216" t="str">
        <f>'Orçamento Detalhado_Global'!I157</f>
        <v/>
      </c>
      <c r="J157" s="213" t="str">
        <f t="shared" si="19"/>
        <v/>
      </c>
      <c r="K157" s="68"/>
      <c r="L157" s="214"/>
      <c r="N157" s="317"/>
      <c r="O157" s="317"/>
      <c r="P157" s="317"/>
      <c r="Q157" s="317"/>
    </row>
    <row r="158" spans="1:17" s="67" customFormat="1" ht="18" customHeight="1" outlineLevel="1" thickTop="1" thickBot="1">
      <c r="A158" s="226" t="s">
        <v>143</v>
      </c>
      <c r="B158" s="442"/>
      <c r="C158" s="446"/>
      <c r="D158" s="227" t="s">
        <v>464</v>
      </c>
      <c r="E158" s="228"/>
      <c r="F158" s="228"/>
      <c r="G158" s="219"/>
      <c r="H158" s="219">
        <f>SUM(H159:H174)</f>
        <v>0</v>
      </c>
      <c r="I158" s="219"/>
      <c r="J158" s="219">
        <f>SUM(J159:J174)</f>
        <v>0</v>
      </c>
      <c r="K158" s="68"/>
      <c r="L158" s="223"/>
      <c r="O158" s="342"/>
    </row>
    <row r="159" spans="1:17" s="67" customFormat="1" ht="18" customHeight="1" outlineLevel="2" thickTop="1" thickBot="1">
      <c r="A159" s="213" t="s">
        <v>465</v>
      </c>
      <c r="B159" s="515" t="str">
        <f>'Orçamento Detalhado_Global'!B159</f>
        <v>[ ESCOLHER ]</v>
      </c>
      <c r="C159" s="447" t="str">
        <f>IF('Orçamento Detalhado_Global'!C159="","",'Orçamento Detalhado_Global'!C159)</f>
        <v/>
      </c>
      <c r="D159" s="211" t="str">
        <f>IF('Orçamento Detalhado_Global'!D159="","",'Orçamento Detalhado_Global'!D159)</f>
        <v>Terraços e Coberturas</v>
      </c>
      <c r="E159" s="570"/>
      <c r="F159" s="212" t="str">
        <f>IF('Orçamento Detalhado_Global'!F159="","",'Orçamento Detalhado_Global'!F159)</f>
        <v>M²</v>
      </c>
      <c r="G159" s="388">
        <f>'Orçamento Detalhado_Global'!G159</f>
        <v>0</v>
      </c>
      <c r="H159" s="213" t="str">
        <f t="shared" ref="H159:H174" si="20">IF(E159="","",ROUND(G159*E159,2))</f>
        <v/>
      </c>
      <c r="I159" s="216" t="str">
        <f>'Orçamento Detalhado_Global'!I159</f>
        <v/>
      </c>
      <c r="J159" s="213" t="str">
        <f t="shared" ref="J159:J174" si="21">IF(E159="","",ROUND(I159*E159,2))</f>
        <v/>
      </c>
      <c r="K159" s="68"/>
      <c r="L159" s="214"/>
      <c r="N159" s="317"/>
      <c r="O159" s="317"/>
      <c r="P159" s="317"/>
      <c r="Q159" s="317"/>
    </row>
    <row r="160" spans="1:17" s="67" customFormat="1" ht="18" customHeight="1" outlineLevel="2" thickTop="1" thickBot="1">
      <c r="A160" s="213" t="s">
        <v>467</v>
      </c>
      <c r="B160" s="515" t="str">
        <f>'Orçamento Detalhado_Global'!B160</f>
        <v>[ ESCOLHER ]</v>
      </c>
      <c r="C160" s="447" t="str">
        <f>IF('Orçamento Detalhado_Global'!C160="","",'Orçamento Detalhado_Global'!C160)</f>
        <v/>
      </c>
      <c r="D160" s="211" t="str">
        <f>IF('Orçamento Detalhado_Global'!D160="","",'Orçamento Detalhado_Global'!D160)</f>
        <v>Calhas</v>
      </c>
      <c r="E160" s="570"/>
      <c r="F160" s="212" t="str">
        <f>IF('Orçamento Detalhado_Global'!F160="","",'Orçamento Detalhado_Global'!F160)</f>
        <v>M</v>
      </c>
      <c r="G160" s="388">
        <f>'Orçamento Detalhado_Global'!G160</f>
        <v>0</v>
      </c>
      <c r="H160" s="213" t="str">
        <f t="shared" si="20"/>
        <v/>
      </c>
      <c r="I160" s="216" t="str">
        <f>'Orçamento Detalhado_Global'!I160</f>
        <v/>
      </c>
      <c r="J160" s="213" t="str">
        <f t="shared" si="21"/>
        <v/>
      </c>
      <c r="K160" s="68"/>
      <c r="L160" s="214"/>
      <c r="N160" s="317"/>
      <c r="O160" s="317"/>
      <c r="P160" s="317"/>
      <c r="Q160" s="317"/>
    </row>
    <row r="161" spans="1:17" s="67" customFormat="1" ht="18" customHeight="1" outlineLevel="2" thickTop="1" thickBot="1">
      <c r="A161" s="213" t="s">
        <v>469</v>
      </c>
      <c r="B161" s="515" t="str">
        <f>'Orçamento Detalhado_Global'!B161</f>
        <v>[ ESCOLHER ]</v>
      </c>
      <c r="C161" s="447" t="str">
        <f>IF('Orçamento Detalhado_Global'!C161="","",'Orçamento Detalhado_Global'!C161)</f>
        <v/>
      </c>
      <c r="D161" s="211" t="str">
        <f>IF('Orçamento Detalhado_Global'!D161="","",'Orçamento Detalhado_Global'!D161)</f>
        <v>Caixa D'água</v>
      </c>
      <c r="E161" s="570"/>
      <c r="F161" s="212" t="str">
        <f>IF('Orçamento Detalhado_Global'!F161="","",'Orçamento Detalhado_Global'!F161)</f>
        <v>M²</v>
      </c>
      <c r="G161" s="388">
        <f>'Orçamento Detalhado_Global'!G161</f>
        <v>0</v>
      </c>
      <c r="H161" s="213" t="str">
        <f t="shared" si="20"/>
        <v/>
      </c>
      <c r="I161" s="216" t="str">
        <f>'Orçamento Detalhado_Global'!I161</f>
        <v/>
      </c>
      <c r="J161" s="213" t="str">
        <f t="shared" si="21"/>
        <v/>
      </c>
      <c r="K161" s="68"/>
      <c r="L161" s="214"/>
      <c r="N161" s="317"/>
      <c r="O161" s="317"/>
      <c r="P161" s="317"/>
      <c r="Q161" s="317"/>
    </row>
    <row r="162" spans="1:17" s="67" customFormat="1" ht="18" customHeight="1" outlineLevel="2" thickTop="1" thickBot="1">
      <c r="A162" s="213" t="s">
        <v>471</v>
      </c>
      <c r="B162" s="515" t="str">
        <f>'Orçamento Detalhado_Global'!B162</f>
        <v>[ ESCOLHER ]</v>
      </c>
      <c r="C162" s="447" t="str">
        <f>IF('Orçamento Detalhado_Global'!C162="","",'Orçamento Detalhado_Global'!C162)</f>
        <v/>
      </c>
      <c r="D162" s="211" t="str">
        <f>IF('Orçamento Detalhado_Global'!D162="","",'Orçamento Detalhado_Global'!D162)</f>
        <v>Pisos e paredes de Sub-solo</v>
      </c>
      <c r="E162" s="570"/>
      <c r="F162" s="212" t="str">
        <f>IF('Orçamento Detalhado_Global'!F162="","",'Orçamento Detalhado_Global'!F162)</f>
        <v>M²</v>
      </c>
      <c r="G162" s="388">
        <f>'Orçamento Detalhado_Global'!G162</f>
        <v>0</v>
      </c>
      <c r="H162" s="213" t="str">
        <f t="shared" si="20"/>
        <v/>
      </c>
      <c r="I162" s="216" t="str">
        <f>'Orçamento Detalhado_Global'!I162</f>
        <v/>
      </c>
      <c r="J162" s="213" t="str">
        <f t="shared" si="21"/>
        <v/>
      </c>
      <c r="K162" s="68"/>
      <c r="L162" s="214"/>
      <c r="N162" s="317"/>
      <c r="O162" s="317"/>
      <c r="P162" s="317"/>
      <c r="Q162" s="317"/>
    </row>
    <row r="163" spans="1:17" s="67" customFormat="1" ht="18" customHeight="1" outlineLevel="2" thickTop="1" thickBot="1">
      <c r="A163" s="213" t="s">
        <v>473</v>
      </c>
      <c r="B163" s="515" t="str">
        <f>'Orçamento Detalhado_Global'!B163</f>
        <v>[ ESCOLHER ]</v>
      </c>
      <c r="C163" s="447" t="str">
        <f>IF('Orçamento Detalhado_Global'!C163="","",'Orçamento Detalhado_Global'!C163)</f>
        <v/>
      </c>
      <c r="D163" s="211" t="str">
        <f>IF('Orçamento Detalhado_Global'!D163="","",'Orçamento Detalhado_Global'!D163)</f>
        <v>Poço Elevador</v>
      </c>
      <c r="E163" s="570"/>
      <c r="F163" s="212" t="str">
        <f>IF('Orçamento Detalhado_Global'!F163="","",'Orçamento Detalhado_Global'!F163)</f>
        <v>M²</v>
      </c>
      <c r="G163" s="388">
        <f>'Orçamento Detalhado_Global'!G163</f>
        <v>0</v>
      </c>
      <c r="H163" s="213" t="str">
        <f t="shared" si="20"/>
        <v/>
      </c>
      <c r="I163" s="216" t="str">
        <f>'Orçamento Detalhado_Global'!I163</f>
        <v/>
      </c>
      <c r="J163" s="213" t="str">
        <f t="shared" si="21"/>
        <v/>
      </c>
      <c r="K163" s="68"/>
      <c r="L163" s="214"/>
      <c r="N163" s="317"/>
      <c r="O163" s="317"/>
      <c r="P163" s="317"/>
      <c r="Q163" s="317"/>
    </row>
    <row r="164" spans="1:17" s="67" customFormat="1" ht="18" customHeight="1" outlineLevel="2" thickTop="1" thickBot="1">
      <c r="A164" s="213" t="s">
        <v>475</v>
      </c>
      <c r="B164" s="515" t="str">
        <f>'Orçamento Detalhado_Global'!B164</f>
        <v>[ ESCOLHER ]</v>
      </c>
      <c r="C164" s="447" t="str">
        <f>IF('Orçamento Detalhado_Global'!C164="","",'Orçamento Detalhado_Global'!C164)</f>
        <v/>
      </c>
      <c r="D164" s="211" t="str">
        <f>IF('Orçamento Detalhado_Global'!D164="","",'Orçamento Detalhado_Global'!D164)</f>
        <v>Jardineiras</v>
      </c>
      <c r="E164" s="570"/>
      <c r="F164" s="212" t="str">
        <f>IF('Orçamento Detalhado_Global'!F164="","",'Orçamento Detalhado_Global'!F164)</f>
        <v>M²</v>
      </c>
      <c r="G164" s="388">
        <f>'Orçamento Detalhado_Global'!G164</f>
        <v>0</v>
      </c>
      <c r="H164" s="213" t="str">
        <f t="shared" si="20"/>
        <v/>
      </c>
      <c r="I164" s="216" t="str">
        <f>'Orçamento Detalhado_Global'!I164</f>
        <v/>
      </c>
      <c r="J164" s="213" t="str">
        <f t="shared" si="21"/>
        <v/>
      </c>
      <c r="K164" s="68"/>
      <c r="L164" s="214"/>
      <c r="N164" s="317"/>
      <c r="O164" s="317"/>
      <c r="P164" s="317"/>
      <c r="Q164" s="317"/>
    </row>
    <row r="165" spans="1:17" s="67" customFormat="1" ht="18" customHeight="1" outlineLevel="2" thickTop="1" thickBot="1">
      <c r="A165" s="213" t="s">
        <v>477</v>
      </c>
      <c r="B165" s="515" t="str">
        <f>'Orçamento Detalhado_Global'!B165</f>
        <v>[ ESCOLHER ]</v>
      </c>
      <c r="C165" s="447" t="str">
        <f>IF('Orçamento Detalhado_Global'!C165="","",'Orçamento Detalhado_Global'!C165)</f>
        <v/>
      </c>
      <c r="D165" s="211" t="str">
        <f>IF('Orçamento Detalhado_Global'!D165="","",'Orçamento Detalhado_Global'!D165)</f>
        <v>Varandas</v>
      </c>
      <c r="E165" s="570"/>
      <c r="F165" s="212" t="str">
        <f>IF('Orçamento Detalhado_Global'!F165="","",'Orçamento Detalhado_Global'!F165)</f>
        <v>M²</v>
      </c>
      <c r="G165" s="388">
        <f>'Orçamento Detalhado_Global'!G165</f>
        <v>0</v>
      </c>
      <c r="H165" s="213" t="str">
        <f t="shared" si="20"/>
        <v/>
      </c>
      <c r="I165" s="216" t="str">
        <f>'Orçamento Detalhado_Global'!I165</f>
        <v/>
      </c>
      <c r="J165" s="213" t="str">
        <f t="shared" si="21"/>
        <v/>
      </c>
      <c r="K165" s="68"/>
      <c r="L165" s="214"/>
      <c r="N165" s="317"/>
      <c r="O165" s="317"/>
      <c r="P165" s="317"/>
      <c r="Q165" s="317"/>
    </row>
    <row r="166" spans="1:17" s="67" customFormat="1" ht="18" customHeight="1" outlineLevel="2" thickTop="1" thickBot="1">
      <c r="A166" s="213" t="s">
        <v>479</v>
      </c>
      <c r="B166" s="515" t="str">
        <f>'Orçamento Detalhado_Global'!B166</f>
        <v>[ ESCOLHER ]</v>
      </c>
      <c r="C166" s="447" t="str">
        <f>IF('Orçamento Detalhado_Global'!C166="","",'Orçamento Detalhado_Global'!C166)</f>
        <v/>
      </c>
      <c r="D166" s="211" t="str">
        <f>IF('Orçamento Detalhado_Global'!D166="","",'Orçamento Detalhado_Global'!D166)</f>
        <v>Boxes Banheiros</v>
      </c>
      <c r="E166" s="570"/>
      <c r="F166" s="212" t="str">
        <f>IF('Orçamento Detalhado_Global'!F166="","",'Orçamento Detalhado_Global'!F166)</f>
        <v>M²</v>
      </c>
      <c r="G166" s="388">
        <f>'Orçamento Detalhado_Global'!G166</f>
        <v>0</v>
      </c>
      <c r="H166" s="213" t="str">
        <f t="shared" si="20"/>
        <v/>
      </c>
      <c r="I166" s="216" t="str">
        <f>'Orçamento Detalhado_Global'!I166</f>
        <v/>
      </c>
      <c r="J166" s="213" t="str">
        <f t="shared" si="21"/>
        <v/>
      </c>
      <c r="K166" s="68"/>
      <c r="L166" s="214"/>
      <c r="N166" s="317"/>
      <c r="O166" s="317"/>
      <c r="P166" s="317"/>
      <c r="Q166" s="317"/>
    </row>
    <row r="167" spans="1:17" s="67" customFormat="1" ht="18" customHeight="1" outlineLevel="2" thickTop="1" thickBot="1">
      <c r="A167" s="213" t="s">
        <v>481</v>
      </c>
      <c r="B167" s="515" t="str">
        <f>'Orçamento Detalhado_Global'!B167</f>
        <v>[ ESCOLHER ]</v>
      </c>
      <c r="C167" s="447" t="str">
        <f>IF('Orçamento Detalhado_Global'!C167="","",'Orçamento Detalhado_Global'!C167)</f>
        <v/>
      </c>
      <c r="D167" s="211" t="str">
        <f>IF('Orçamento Detalhado_Global'!D167="","",'Orçamento Detalhado_Global'!D167)</f>
        <v>Isolamento Térmico</v>
      </c>
      <c r="E167" s="570"/>
      <c r="F167" s="212" t="str">
        <f>IF('Orçamento Detalhado_Global'!F167="","",'Orçamento Detalhado_Global'!F167)</f>
        <v>M²</v>
      </c>
      <c r="G167" s="388">
        <f>'Orçamento Detalhado_Global'!G167</f>
        <v>0</v>
      </c>
      <c r="H167" s="213" t="str">
        <f t="shared" si="20"/>
        <v/>
      </c>
      <c r="I167" s="216" t="str">
        <f>'Orçamento Detalhado_Global'!I167</f>
        <v/>
      </c>
      <c r="J167" s="213" t="str">
        <f t="shared" si="21"/>
        <v/>
      </c>
      <c r="K167" s="68"/>
      <c r="L167" s="214"/>
      <c r="N167" s="317"/>
      <c r="O167" s="317"/>
      <c r="P167" s="317"/>
      <c r="Q167" s="317"/>
    </row>
    <row r="168" spans="1:17" s="67" customFormat="1" ht="18" customHeight="1" outlineLevel="2" thickTop="1" thickBot="1">
      <c r="A168" s="213" t="s">
        <v>483</v>
      </c>
      <c r="B168" s="515" t="str">
        <f>'Orçamento Detalhado_Global'!B168</f>
        <v>[ ESCOLHER ]</v>
      </c>
      <c r="C168" s="447" t="str">
        <f>IF('Orçamento Detalhado_Global'!C168="","",'Orçamento Detalhado_Global'!C168)</f>
        <v/>
      </c>
      <c r="D168" s="211" t="str">
        <f>IF('Orçamento Detalhado_Global'!D168="","",'Orçamento Detalhado_Global'!D168)</f>
        <v>Isolamento Acústico</v>
      </c>
      <c r="E168" s="570"/>
      <c r="F168" s="212" t="str">
        <f>IF('Orçamento Detalhado_Global'!F168="","",'Orçamento Detalhado_Global'!F168)</f>
        <v>M²</v>
      </c>
      <c r="G168" s="388">
        <f>'Orçamento Detalhado_Global'!G168</f>
        <v>0</v>
      </c>
      <c r="H168" s="213" t="str">
        <f t="shared" si="20"/>
        <v/>
      </c>
      <c r="I168" s="216" t="str">
        <f>'Orçamento Detalhado_Global'!I168</f>
        <v/>
      </c>
      <c r="J168" s="213" t="str">
        <f t="shared" si="21"/>
        <v/>
      </c>
      <c r="K168" s="68"/>
      <c r="L168" s="214"/>
      <c r="N168" s="317"/>
      <c r="O168" s="317"/>
      <c r="P168" s="317"/>
      <c r="Q168" s="317"/>
    </row>
    <row r="169" spans="1:17" s="67" customFormat="1" ht="18" customHeight="1" outlineLevel="2" thickTop="1" thickBot="1">
      <c r="A169" s="213" t="s">
        <v>485</v>
      </c>
      <c r="B169" s="515" t="str">
        <f>'Orçamento Detalhado_Global'!B169</f>
        <v>[ ESCOLHER ]</v>
      </c>
      <c r="C169" s="447" t="str">
        <f>IF('Orçamento Detalhado_Global'!C169="","",'Orçamento Detalhado_Global'!C169)</f>
        <v/>
      </c>
      <c r="D169" s="211" t="str">
        <f>IF('Orçamento Detalhado_Global'!D169="","",'Orçamento Detalhado_Global'!D169)</f>
        <v>Juntas estruturais</v>
      </c>
      <c r="E169" s="570"/>
      <c r="F169" s="212" t="str">
        <f>IF('Orçamento Detalhado_Global'!F169="","",'Orçamento Detalhado_Global'!F169)</f>
        <v>ML</v>
      </c>
      <c r="G169" s="388">
        <f>'Orçamento Detalhado_Global'!G169</f>
        <v>0</v>
      </c>
      <c r="H169" s="213" t="str">
        <f t="shared" si="20"/>
        <v/>
      </c>
      <c r="I169" s="216" t="str">
        <f>'Orçamento Detalhado_Global'!I169</f>
        <v/>
      </c>
      <c r="J169" s="213" t="str">
        <f t="shared" si="21"/>
        <v/>
      </c>
      <c r="K169" s="68"/>
      <c r="L169" s="214"/>
      <c r="N169" s="317"/>
      <c r="O169" s="317"/>
      <c r="P169" s="317"/>
      <c r="Q169" s="317"/>
    </row>
    <row r="170" spans="1:17" s="67" customFormat="1" ht="18" customHeight="1" outlineLevel="2" thickTop="1" thickBot="1">
      <c r="A170" s="213" t="s">
        <v>487</v>
      </c>
      <c r="B170" s="515" t="str">
        <f>'Orçamento Detalhado_Global'!B170</f>
        <v>[ ESCOLHER ]</v>
      </c>
      <c r="C170" s="447" t="str">
        <f>IF('Orçamento Detalhado_Global'!C170="","",'Orçamento Detalhado_Global'!C170)</f>
        <v/>
      </c>
      <c r="D170" s="211" t="str">
        <f>IF('Orçamento Detalhado_Global'!D170="","",'Orçamento Detalhado_Global'!D170)</f>
        <v/>
      </c>
      <c r="E170" s="570"/>
      <c r="F170" s="212" t="str">
        <f>IF('Orçamento Detalhado_Global'!F170="","",'Orçamento Detalhado_Global'!F170)</f>
        <v/>
      </c>
      <c r="G170" s="388">
        <f>'Orçamento Detalhado_Global'!G170</f>
        <v>0</v>
      </c>
      <c r="H170" s="213" t="str">
        <f t="shared" si="20"/>
        <v/>
      </c>
      <c r="I170" s="216" t="str">
        <f>'Orçamento Detalhado_Global'!I170</f>
        <v/>
      </c>
      <c r="J170" s="213" t="str">
        <f t="shared" si="21"/>
        <v/>
      </c>
      <c r="K170" s="68"/>
      <c r="L170" s="214"/>
      <c r="N170" s="317"/>
      <c r="O170" s="317"/>
      <c r="P170" s="317"/>
      <c r="Q170" s="317"/>
    </row>
    <row r="171" spans="1:17" s="67" customFormat="1" ht="18" customHeight="1" outlineLevel="2" thickTop="1" thickBot="1">
      <c r="A171" s="213" t="s">
        <v>488</v>
      </c>
      <c r="B171" s="515" t="str">
        <f>'Orçamento Detalhado_Global'!B171</f>
        <v>[ ESCOLHER ]</v>
      </c>
      <c r="C171" s="447" t="str">
        <f>IF('Orçamento Detalhado_Global'!C171="","",'Orçamento Detalhado_Global'!C171)</f>
        <v/>
      </c>
      <c r="D171" s="211" t="str">
        <f>IF('Orçamento Detalhado_Global'!D171="","",'Orçamento Detalhado_Global'!D171)</f>
        <v/>
      </c>
      <c r="E171" s="570"/>
      <c r="F171" s="212" t="str">
        <f>IF('Orçamento Detalhado_Global'!F171="","",'Orçamento Detalhado_Global'!F171)</f>
        <v/>
      </c>
      <c r="G171" s="388">
        <f>'Orçamento Detalhado_Global'!G171</f>
        <v>0</v>
      </c>
      <c r="H171" s="213" t="str">
        <f t="shared" si="20"/>
        <v/>
      </c>
      <c r="I171" s="216" t="str">
        <f>'Orçamento Detalhado_Global'!I171</f>
        <v/>
      </c>
      <c r="J171" s="213" t="str">
        <f t="shared" si="21"/>
        <v/>
      </c>
      <c r="K171" s="68"/>
      <c r="L171" s="214"/>
      <c r="N171" s="317"/>
      <c r="O171" s="317"/>
      <c r="P171" s="317"/>
      <c r="Q171" s="317"/>
    </row>
    <row r="172" spans="1:17" s="67" customFormat="1" ht="18" customHeight="1" outlineLevel="2" thickTop="1" thickBot="1">
      <c r="A172" s="213" t="s">
        <v>489</v>
      </c>
      <c r="B172" s="515" t="str">
        <f>'Orçamento Detalhado_Global'!B172</f>
        <v>[ ESCOLHER ]</v>
      </c>
      <c r="C172" s="447" t="str">
        <f>IF('Orçamento Detalhado_Global'!C172="","",'Orçamento Detalhado_Global'!C172)</f>
        <v/>
      </c>
      <c r="D172" s="211" t="str">
        <f>IF('Orçamento Detalhado_Global'!D172="","",'Orçamento Detalhado_Global'!D172)</f>
        <v/>
      </c>
      <c r="E172" s="570"/>
      <c r="F172" s="212" t="str">
        <f>IF('Orçamento Detalhado_Global'!F172="","",'Orçamento Detalhado_Global'!F172)</f>
        <v/>
      </c>
      <c r="G172" s="388">
        <f>'Orçamento Detalhado_Global'!G172</f>
        <v>0</v>
      </c>
      <c r="H172" s="213" t="str">
        <f t="shared" si="20"/>
        <v/>
      </c>
      <c r="I172" s="216" t="str">
        <f>'Orçamento Detalhado_Global'!I172</f>
        <v/>
      </c>
      <c r="J172" s="213" t="str">
        <f t="shared" si="21"/>
        <v/>
      </c>
      <c r="K172" s="68"/>
      <c r="L172" s="214"/>
      <c r="N172" s="317"/>
      <c r="O172" s="317"/>
      <c r="P172" s="317"/>
      <c r="Q172" s="317"/>
    </row>
    <row r="173" spans="1:17" s="67" customFormat="1" ht="18" customHeight="1" outlineLevel="2" thickTop="1" thickBot="1">
      <c r="A173" s="213" t="s">
        <v>490</v>
      </c>
      <c r="B173" s="515" t="str">
        <f>'Orçamento Detalhado_Global'!B173</f>
        <v>[ ESCOLHER ]</v>
      </c>
      <c r="C173" s="447" t="str">
        <f>IF('Orçamento Detalhado_Global'!C173="","",'Orçamento Detalhado_Global'!C173)</f>
        <v/>
      </c>
      <c r="D173" s="211" t="str">
        <f>IF('Orçamento Detalhado_Global'!D173="","",'Orçamento Detalhado_Global'!D173)</f>
        <v/>
      </c>
      <c r="E173" s="570"/>
      <c r="F173" s="212" t="str">
        <f>IF('Orçamento Detalhado_Global'!F173="","",'Orçamento Detalhado_Global'!F173)</f>
        <v/>
      </c>
      <c r="G173" s="388">
        <f>'Orçamento Detalhado_Global'!G173</f>
        <v>0</v>
      </c>
      <c r="H173" s="213" t="str">
        <f t="shared" si="20"/>
        <v/>
      </c>
      <c r="I173" s="216" t="str">
        <f>'Orçamento Detalhado_Global'!I173</f>
        <v/>
      </c>
      <c r="J173" s="213" t="str">
        <f t="shared" si="21"/>
        <v/>
      </c>
      <c r="K173" s="68"/>
      <c r="L173" s="214"/>
      <c r="N173" s="317"/>
      <c r="O173" s="317"/>
      <c r="P173" s="317"/>
      <c r="Q173" s="317"/>
    </row>
    <row r="174" spans="1:17" s="67" customFormat="1" ht="18" customHeight="1" outlineLevel="2" thickTop="1" thickBot="1">
      <c r="A174" s="213" t="s">
        <v>491</v>
      </c>
      <c r="B174" s="515" t="str">
        <f>'Orçamento Detalhado_Global'!B174</f>
        <v>[ ESCOLHER ]</v>
      </c>
      <c r="C174" s="447" t="str">
        <f>IF('Orçamento Detalhado_Global'!C174="","",'Orçamento Detalhado_Global'!C174)</f>
        <v/>
      </c>
      <c r="D174" s="211" t="str">
        <f>IF('Orçamento Detalhado_Global'!D174="","",'Orçamento Detalhado_Global'!D174)</f>
        <v/>
      </c>
      <c r="E174" s="570"/>
      <c r="F174" s="212" t="str">
        <f>IF('Orçamento Detalhado_Global'!F174="","",'Orçamento Detalhado_Global'!F174)</f>
        <v/>
      </c>
      <c r="G174" s="388">
        <f>'Orçamento Detalhado_Global'!G174</f>
        <v>0</v>
      </c>
      <c r="H174" s="213" t="str">
        <f t="shared" si="20"/>
        <v/>
      </c>
      <c r="I174" s="216" t="str">
        <f>'Orçamento Detalhado_Global'!I174</f>
        <v/>
      </c>
      <c r="J174" s="213" t="str">
        <f t="shared" si="21"/>
        <v/>
      </c>
      <c r="K174" s="68"/>
      <c r="L174" s="214"/>
      <c r="N174" s="317"/>
      <c r="O174" s="317"/>
      <c r="P174" s="317"/>
      <c r="Q174" s="317"/>
    </row>
    <row r="175" spans="1:17" s="67" customFormat="1" ht="18" customHeight="1" outlineLevel="1" thickTop="1" thickBot="1">
      <c r="A175" s="226" t="s">
        <v>144</v>
      </c>
      <c r="B175" s="442"/>
      <c r="C175" s="446"/>
      <c r="D175" s="227" t="s">
        <v>492</v>
      </c>
      <c r="E175" s="228"/>
      <c r="F175" s="228"/>
      <c r="G175" s="219"/>
      <c r="H175" s="219">
        <f>SUM(H176:H190)</f>
        <v>0</v>
      </c>
      <c r="I175" s="219"/>
      <c r="J175" s="219">
        <f>SUM(J176:J190)</f>
        <v>0</v>
      </c>
      <c r="K175" s="68"/>
      <c r="L175" s="223"/>
      <c r="O175" s="342"/>
    </row>
    <row r="176" spans="1:17" s="67" customFormat="1" ht="18" customHeight="1" outlineLevel="2" thickTop="1" thickBot="1">
      <c r="A176" s="213" t="s">
        <v>493</v>
      </c>
      <c r="B176" s="515" t="str">
        <f>'Orçamento Detalhado_Global'!B176</f>
        <v>[ ESCOLHER ]</v>
      </c>
      <c r="C176" s="447" t="str">
        <f>IF('Orçamento Detalhado_Global'!C176="","",'Orçamento Detalhado_Global'!C176)</f>
        <v/>
      </c>
      <c r="D176" s="211" t="str">
        <f>IF('Orçamento Detalhado_Global'!D176="","",'Orçamento Detalhado_Global'!D176)</f>
        <v>Chapisco</v>
      </c>
      <c r="E176" s="570"/>
      <c r="F176" s="212" t="str">
        <f>IF('Orçamento Detalhado_Global'!F176="","",'Orçamento Detalhado_Global'!F176)</f>
        <v>M²</v>
      </c>
      <c r="G176" s="388">
        <f>'Orçamento Detalhado_Global'!G176</f>
        <v>0</v>
      </c>
      <c r="H176" s="213" t="str">
        <f t="shared" ref="H176:H190" si="22">IF(E176="","",ROUND(G176*E176,2))</f>
        <v/>
      </c>
      <c r="I176" s="216" t="str">
        <f>'Orçamento Detalhado_Global'!I176</f>
        <v/>
      </c>
      <c r="J176" s="213" t="str">
        <f t="shared" ref="J176:J190" si="23">IF(E176="","",ROUND(I176*E176,2))</f>
        <v/>
      </c>
      <c r="K176" s="68"/>
      <c r="L176" s="214"/>
      <c r="N176" s="317"/>
      <c r="O176" s="317"/>
      <c r="P176" s="317"/>
      <c r="Q176" s="317"/>
    </row>
    <row r="177" spans="1:17" s="67" customFormat="1" ht="18" customHeight="1" outlineLevel="2" thickTop="1" thickBot="1">
      <c r="A177" s="213" t="s">
        <v>495</v>
      </c>
      <c r="B177" s="515" t="str">
        <f>'Orçamento Detalhado_Global'!B177</f>
        <v>[ ESCOLHER ]</v>
      </c>
      <c r="C177" s="447" t="str">
        <f>IF('Orçamento Detalhado_Global'!C177="","",'Orçamento Detalhado_Global'!C177)</f>
        <v/>
      </c>
      <c r="D177" s="211" t="str">
        <f>IF('Orçamento Detalhado_Global'!D177="","",'Orçamento Detalhado_Global'!D177)</f>
        <v>Emboço</v>
      </c>
      <c r="E177" s="570"/>
      <c r="F177" s="212" t="str">
        <f>IF('Orçamento Detalhado_Global'!F177="","",'Orçamento Detalhado_Global'!F177)</f>
        <v>M²</v>
      </c>
      <c r="G177" s="388">
        <f>'Orçamento Detalhado_Global'!G177</f>
        <v>0</v>
      </c>
      <c r="H177" s="213" t="str">
        <f t="shared" si="22"/>
        <v/>
      </c>
      <c r="I177" s="216" t="str">
        <f>'Orçamento Detalhado_Global'!I177</f>
        <v/>
      </c>
      <c r="J177" s="213" t="str">
        <f t="shared" si="23"/>
        <v/>
      </c>
      <c r="K177" s="68"/>
      <c r="L177" s="214"/>
      <c r="N177" s="317"/>
      <c r="O177" s="317"/>
      <c r="P177" s="317"/>
      <c r="Q177" s="317"/>
    </row>
    <row r="178" spans="1:17" s="67" customFormat="1" ht="18" customHeight="1" outlineLevel="2" thickTop="1" thickBot="1">
      <c r="A178" s="213" t="s">
        <v>497</v>
      </c>
      <c r="B178" s="515" t="str">
        <f>'Orçamento Detalhado_Global'!B178</f>
        <v>[ ESCOLHER ]</v>
      </c>
      <c r="C178" s="447" t="str">
        <f>IF('Orçamento Detalhado_Global'!C178="","",'Orçamento Detalhado_Global'!C178)</f>
        <v/>
      </c>
      <c r="D178" s="211" t="str">
        <f>IF('Orçamento Detalhado_Global'!D178="","",'Orçamento Detalhado_Global'!D178)</f>
        <v>Reboco</v>
      </c>
      <c r="E178" s="570"/>
      <c r="F178" s="212" t="str">
        <f>IF('Orçamento Detalhado_Global'!F178="","",'Orçamento Detalhado_Global'!F178)</f>
        <v>M²</v>
      </c>
      <c r="G178" s="388">
        <f>'Orçamento Detalhado_Global'!G178</f>
        <v>0</v>
      </c>
      <c r="H178" s="213" t="str">
        <f t="shared" si="22"/>
        <v/>
      </c>
      <c r="I178" s="216" t="str">
        <f>'Orçamento Detalhado_Global'!I178</f>
        <v/>
      </c>
      <c r="J178" s="213" t="str">
        <f t="shared" si="23"/>
        <v/>
      </c>
      <c r="K178" s="68"/>
      <c r="L178" s="214"/>
      <c r="N178" s="317"/>
      <c r="O178" s="317"/>
      <c r="P178" s="317"/>
      <c r="Q178" s="317"/>
    </row>
    <row r="179" spans="1:17" s="67" customFormat="1" ht="18" customHeight="1" outlineLevel="2" thickTop="1" thickBot="1">
      <c r="A179" s="213" t="s">
        <v>499</v>
      </c>
      <c r="B179" s="515" t="str">
        <f>'Orçamento Detalhado_Global'!B179</f>
        <v>[ ESCOLHER ]</v>
      </c>
      <c r="C179" s="447" t="str">
        <f>IF('Orçamento Detalhado_Global'!C179="","",'Orçamento Detalhado_Global'!C179)</f>
        <v/>
      </c>
      <c r="D179" s="211" t="str">
        <f>IF('Orçamento Detalhado_Global'!D179="","",'Orçamento Detalhado_Global'!D179)</f>
        <v>Massa única</v>
      </c>
      <c r="E179" s="570"/>
      <c r="F179" s="212" t="str">
        <f>IF('Orçamento Detalhado_Global'!F179="","",'Orçamento Detalhado_Global'!F179)</f>
        <v>M²</v>
      </c>
      <c r="G179" s="388">
        <f>'Orçamento Detalhado_Global'!G179</f>
        <v>0</v>
      </c>
      <c r="H179" s="213" t="str">
        <f t="shared" si="22"/>
        <v/>
      </c>
      <c r="I179" s="216" t="str">
        <f>'Orçamento Detalhado_Global'!I179</f>
        <v/>
      </c>
      <c r="J179" s="213" t="str">
        <f t="shared" si="23"/>
        <v/>
      </c>
      <c r="K179" s="68"/>
      <c r="L179" s="214"/>
      <c r="N179" s="317"/>
      <c r="O179" s="317"/>
      <c r="P179" s="317"/>
      <c r="Q179" s="317"/>
    </row>
    <row r="180" spans="1:17" s="67" customFormat="1" ht="18" customHeight="1" outlineLevel="2" thickTop="1" thickBot="1">
      <c r="A180" s="213" t="s">
        <v>501</v>
      </c>
      <c r="B180" s="515" t="str">
        <f>'Orçamento Detalhado_Global'!B180</f>
        <v>[ ESCOLHER ]</v>
      </c>
      <c r="C180" s="447" t="str">
        <f>IF('Orçamento Detalhado_Global'!C180="","",'Orçamento Detalhado_Global'!C180)</f>
        <v/>
      </c>
      <c r="D180" s="211" t="str">
        <f>IF('Orçamento Detalhado_Global'!D180="","",'Orçamento Detalhado_Global'!D180)</f>
        <v>Reboco pronto</v>
      </c>
      <c r="E180" s="570"/>
      <c r="F180" s="212" t="str">
        <f>IF('Orçamento Detalhado_Global'!F180="","",'Orçamento Detalhado_Global'!F180)</f>
        <v>M²</v>
      </c>
      <c r="G180" s="388">
        <f>'Orçamento Detalhado_Global'!G180</f>
        <v>0</v>
      </c>
      <c r="H180" s="213" t="str">
        <f t="shared" si="22"/>
        <v/>
      </c>
      <c r="I180" s="216" t="str">
        <f>'Orçamento Detalhado_Global'!I180</f>
        <v/>
      </c>
      <c r="J180" s="213" t="str">
        <f t="shared" si="23"/>
        <v/>
      </c>
      <c r="K180" s="68"/>
      <c r="L180" s="214"/>
      <c r="N180" s="317"/>
      <c r="O180" s="317"/>
      <c r="P180" s="317"/>
      <c r="Q180" s="317"/>
    </row>
    <row r="181" spans="1:17" s="67" customFormat="1" ht="18" customHeight="1" outlineLevel="2" thickTop="1" thickBot="1">
      <c r="A181" s="213" t="s">
        <v>503</v>
      </c>
      <c r="B181" s="515" t="str">
        <f>'Orçamento Detalhado_Global'!B181</f>
        <v>[ ESCOLHER ]</v>
      </c>
      <c r="C181" s="447" t="str">
        <f>IF('Orçamento Detalhado_Global'!C181="","",'Orçamento Detalhado_Global'!C181)</f>
        <v/>
      </c>
      <c r="D181" s="211" t="str">
        <f>IF('Orçamento Detalhado_Global'!D181="","",'Orçamento Detalhado_Global'!D181)</f>
        <v>Gesso liso</v>
      </c>
      <c r="E181" s="570"/>
      <c r="F181" s="212" t="str">
        <f>IF('Orçamento Detalhado_Global'!F181="","",'Orçamento Detalhado_Global'!F181)</f>
        <v>M²</v>
      </c>
      <c r="G181" s="388">
        <f>'Orçamento Detalhado_Global'!G181</f>
        <v>0</v>
      </c>
      <c r="H181" s="213" t="str">
        <f t="shared" si="22"/>
        <v/>
      </c>
      <c r="I181" s="216" t="str">
        <f>'Orçamento Detalhado_Global'!I181</f>
        <v/>
      </c>
      <c r="J181" s="213" t="str">
        <f t="shared" si="23"/>
        <v/>
      </c>
      <c r="K181" s="68"/>
      <c r="L181" s="214"/>
      <c r="N181" s="317"/>
      <c r="O181" s="317"/>
      <c r="P181" s="317"/>
      <c r="Q181" s="317"/>
    </row>
    <row r="182" spans="1:17" s="67" customFormat="1" ht="18" customHeight="1" outlineLevel="2" thickTop="1" thickBot="1">
      <c r="A182" s="213" t="s">
        <v>505</v>
      </c>
      <c r="B182" s="515" t="str">
        <f>'Orçamento Detalhado_Global'!B182</f>
        <v>[ ESCOLHER ]</v>
      </c>
      <c r="C182" s="447" t="str">
        <f>IF('Orçamento Detalhado_Global'!C182="","",'Orçamento Detalhado_Global'!C182)</f>
        <v/>
      </c>
      <c r="D182" s="211" t="str">
        <f>IF('Orçamento Detalhado_Global'!D182="","",'Orçamento Detalhado_Global'!D182)</f>
        <v>Azulejos</v>
      </c>
      <c r="E182" s="570"/>
      <c r="F182" s="212" t="str">
        <f>IF('Orçamento Detalhado_Global'!F182="","",'Orçamento Detalhado_Global'!F182)</f>
        <v>M²</v>
      </c>
      <c r="G182" s="388">
        <f>'Orçamento Detalhado_Global'!G182</f>
        <v>0</v>
      </c>
      <c r="H182" s="213" t="str">
        <f t="shared" si="22"/>
        <v/>
      </c>
      <c r="I182" s="216" t="str">
        <f>'Orçamento Detalhado_Global'!I182</f>
        <v/>
      </c>
      <c r="J182" s="213" t="str">
        <f t="shared" si="23"/>
        <v/>
      </c>
      <c r="K182" s="68"/>
      <c r="L182" s="214"/>
      <c r="N182" s="317"/>
      <c r="O182" s="317"/>
      <c r="P182" s="317"/>
      <c r="Q182" s="317"/>
    </row>
    <row r="183" spans="1:17" s="67" customFormat="1" ht="18" customHeight="1" outlineLevel="2" thickTop="1" thickBot="1">
      <c r="A183" s="213" t="s">
        <v>507</v>
      </c>
      <c r="B183" s="515" t="str">
        <f>'Orçamento Detalhado_Global'!B183</f>
        <v>[ ESCOLHER ]</v>
      </c>
      <c r="C183" s="447" t="str">
        <f>IF('Orçamento Detalhado_Global'!C183="","",'Orçamento Detalhado_Global'!C183)</f>
        <v/>
      </c>
      <c r="D183" s="211" t="str">
        <f>IF('Orçamento Detalhado_Global'!D183="","",'Orçamento Detalhado_Global'!D183)</f>
        <v>Cantoneiras</v>
      </c>
      <c r="E183" s="570"/>
      <c r="F183" s="212" t="str">
        <f>IF('Orçamento Detalhado_Global'!F183="","",'Orçamento Detalhado_Global'!F183)</f>
        <v>ML</v>
      </c>
      <c r="G183" s="388">
        <f>'Orçamento Detalhado_Global'!G183</f>
        <v>0</v>
      </c>
      <c r="H183" s="213" t="str">
        <f t="shared" si="22"/>
        <v/>
      </c>
      <c r="I183" s="216" t="str">
        <f>'Orçamento Detalhado_Global'!I183</f>
        <v/>
      </c>
      <c r="J183" s="213" t="str">
        <f t="shared" si="23"/>
        <v/>
      </c>
      <c r="K183" s="68"/>
      <c r="L183" s="214"/>
      <c r="N183" s="317"/>
      <c r="O183" s="317"/>
      <c r="P183" s="317"/>
      <c r="Q183" s="317"/>
    </row>
    <row r="184" spans="1:17" s="67" customFormat="1" ht="18" customHeight="1" outlineLevel="2" thickTop="1" thickBot="1">
      <c r="A184" s="213" t="s">
        <v>509</v>
      </c>
      <c r="B184" s="515" t="str">
        <f>'Orçamento Detalhado_Global'!B184</f>
        <v>[ ESCOLHER ]</v>
      </c>
      <c r="C184" s="447" t="str">
        <f>IF('Orçamento Detalhado_Global'!C184="","",'Orçamento Detalhado_Global'!C184)</f>
        <v/>
      </c>
      <c r="D184" s="211" t="str">
        <f>IF('Orçamento Detalhado_Global'!D184="","",'Orçamento Detalhado_Global'!D184)</f>
        <v>Peitoris de ardosia</v>
      </c>
      <c r="E184" s="570"/>
      <c r="F184" s="212" t="str">
        <f>IF('Orçamento Detalhado_Global'!F184="","",'Orçamento Detalhado_Global'!F184)</f>
        <v>ML</v>
      </c>
      <c r="G184" s="388">
        <f>'Orçamento Detalhado_Global'!G184</f>
        <v>0</v>
      </c>
      <c r="H184" s="213" t="str">
        <f t="shared" si="22"/>
        <v/>
      </c>
      <c r="I184" s="216" t="str">
        <f>'Orçamento Detalhado_Global'!I184</f>
        <v/>
      </c>
      <c r="J184" s="213" t="str">
        <f t="shared" si="23"/>
        <v/>
      </c>
      <c r="K184" s="68"/>
      <c r="L184" s="214"/>
      <c r="N184" s="317"/>
      <c r="O184" s="317"/>
      <c r="P184" s="317"/>
      <c r="Q184" s="317"/>
    </row>
    <row r="185" spans="1:17" s="67" customFormat="1" ht="18" customHeight="1" outlineLevel="2" thickTop="1" thickBot="1">
      <c r="A185" s="213" t="s">
        <v>511</v>
      </c>
      <c r="B185" s="515" t="str">
        <f>'Orçamento Detalhado_Global'!B185</f>
        <v>[ ESCOLHER ]</v>
      </c>
      <c r="C185" s="447" t="str">
        <f>IF('Orçamento Detalhado_Global'!C185="","",'Orçamento Detalhado_Global'!C185)</f>
        <v/>
      </c>
      <c r="D185" s="211" t="str">
        <f>IF('Orçamento Detalhado_Global'!D185="","",'Orçamento Detalhado_Global'!D185)</f>
        <v>Peitoris pré moldados</v>
      </c>
      <c r="E185" s="570"/>
      <c r="F185" s="212" t="str">
        <f>IF('Orçamento Detalhado_Global'!F185="","",'Orçamento Detalhado_Global'!F185)</f>
        <v>ML</v>
      </c>
      <c r="G185" s="388">
        <f>'Orçamento Detalhado_Global'!G185</f>
        <v>0</v>
      </c>
      <c r="H185" s="213" t="str">
        <f t="shared" si="22"/>
        <v/>
      </c>
      <c r="I185" s="216" t="str">
        <f>'Orçamento Detalhado_Global'!I185</f>
        <v/>
      </c>
      <c r="J185" s="213" t="str">
        <f t="shared" si="23"/>
        <v/>
      </c>
      <c r="K185" s="68"/>
      <c r="L185" s="214"/>
      <c r="N185" s="317"/>
      <c r="O185" s="317"/>
      <c r="P185" s="317"/>
      <c r="Q185" s="317"/>
    </row>
    <row r="186" spans="1:17" s="67" customFormat="1" ht="18" customHeight="1" outlineLevel="2" thickTop="1" thickBot="1">
      <c r="A186" s="213" t="s">
        <v>513</v>
      </c>
      <c r="B186" s="515" t="str">
        <f>'Orçamento Detalhado_Global'!B186</f>
        <v>[ ESCOLHER ]</v>
      </c>
      <c r="C186" s="447" t="str">
        <f>IF('Orçamento Detalhado_Global'!C186="","",'Orçamento Detalhado_Global'!C186)</f>
        <v/>
      </c>
      <c r="D186" s="211" t="str">
        <f>IF('Orçamento Detalhado_Global'!D186="","",'Orçamento Detalhado_Global'!D186)</f>
        <v/>
      </c>
      <c r="E186" s="570"/>
      <c r="F186" s="212" t="str">
        <f>IF('Orçamento Detalhado_Global'!F186="","",'Orçamento Detalhado_Global'!F186)</f>
        <v/>
      </c>
      <c r="G186" s="388">
        <f>'Orçamento Detalhado_Global'!G186</f>
        <v>0</v>
      </c>
      <c r="H186" s="213" t="str">
        <f t="shared" si="22"/>
        <v/>
      </c>
      <c r="I186" s="216" t="str">
        <f>'Orçamento Detalhado_Global'!I186</f>
        <v/>
      </c>
      <c r="J186" s="213" t="str">
        <f t="shared" si="23"/>
        <v/>
      </c>
      <c r="K186" s="68"/>
      <c r="L186" s="214"/>
      <c r="N186" s="317"/>
      <c r="O186" s="317"/>
      <c r="P186" s="317"/>
      <c r="Q186" s="317"/>
    </row>
    <row r="187" spans="1:17" s="67" customFormat="1" ht="18" customHeight="1" outlineLevel="2" thickTop="1" thickBot="1">
      <c r="A187" s="213" t="s">
        <v>514</v>
      </c>
      <c r="B187" s="515" t="str">
        <f>'Orçamento Detalhado_Global'!B187</f>
        <v>[ ESCOLHER ]</v>
      </c>
      <c r="C187" s="447" t="str">
        <f>IF('Orçamento Detalhado_Global'!C187="","",'Orçamento Detalhado_Global'!C187)</f>
        <v/>
      </c>
      <c r="D187" s="211" t="str">
        <f>IF('Orçamento Detalhado_Global'!D187="","",'Orçamento Detalhado_Global'!D187)</f>
        <v/>
      </c>
      <c r="E187" s="570"/>
      <c r="F187" s="212" t="str">
        <f>IF('Orçamento Detalhado_Global'!F187="","",'Orçamento Detalhado_Global'!F187)</f>
        <v/>
      </c>
      <c r="G187" s="388">
        <f>'Orçamento Detalhado_Global'!G187</f>
        <v>0</v>
      </c>
      <c r="H187" s="213" t="str">
        <f t="shared" si="22"/>
        <v/>
      </c>
      <c r="I187" s="216" t="str">
        <f>'Orçamento Detalhado_Global'!I187</f>
        <v/>
      </c>
      <c r="J187" s="213" t="str">
        <f t="shared" si="23"/>
        <v/>
      </c>
      <c r="K187" s="68"/>
      <c r="L187" s="214"/>
      <c r="N187" s="317"/>
      <c r="O187" s="317"/>
      <c r="P187" s="317"/>
      <c r="Q187" s="317"/>
    </row>
    <row r="188" spans="1:17" s="67" customFormat="1" ht="18" customHeight="1" outlineLevel="2" thickTop="1" thickBot="1">
      <c r="A188" s="213" t="s">
        <v>515</v>
      </c>
      <c r="B188" s="515" t="str">
        <f>'Orçamento Detalhado_Global'!B188</f>
        <v>[ ESCOLHER ]</v>
      </c>
      <c r="C188" s="447" t="str">
        <f>IF('Orçamento Detalhado_Global'!C188="","",'Orçamento Detalhado_Global'!C188)</f>
        <v/>
      </c>
      <c r="D188" s="211" t="str">
        <f>IF('Orçamento Detalhado_Global'!D188="","",'Orçamento Detalhado_Global'!D188)</f>
        <v/>
      </c>
      <c r="E188" s="570"/>
      <c r="F188" s="212" t="str">
        <f>IF('Orçamento Detalhado_Global'!F188="","",'Orçamento Detalhado_Global'!F188)</f>
        <v/>
      </c>
      <c r="G188" s="388">
        <f>'Orçamento Detalhado_Global'!G188</f>
        <v>0</v>
      </c>
      <c r="H188" s="213" t="str">
        <f t="shared" si="22"/>
        <v/>
      </c>
      <c r="I188" s="216" t="str">
        <f>'Orçamento Detalhado_Global'!I188</f>
        <v/>
      </c>
      <c r="J188" s="213" t="str">
        <f t="shared" si="23"/>
        <v/>
      </c>
      <c r="K188" s="68"/>
      <c r="L188" s="214"/>
      <c r="N188" s="317"/>
      <c r="O188" s="317"/>
      <c r="P188" s="317"/>
      <c r="Q188" s="317"/>
    </row>
    <row r="189" spans="1:17" s="67" customFormat="1" ht="18" customHeight="1" outlineLevel="2" thickTop="1" thickBot="1">
      <c r="A189" s="213" t="s">
        <v>516</v>
      </c>
      <c r="B189" s="515" t="str">
        <f>'Orçamento Detalhado_Global'!B189</f>
        <v>[ ESCOLHER ]</v>
      </c>
      <c r="C189" s="447" t="str">
        <f>IF('Orçamento Detalhado_Global'!C189="","",'Orçamento Detalhado_Global'!C189)</f>
        <v/>
      </c>
      <c r="D189" s="211" t="str">
        <f>IF('Orçamento Detalhado_Global'!D189="","",'Orçamento Detalhado_Global'!D189)</f>
        <v/>
      </c>
      <c r="E189" s="570"/>
      <c r="F189" s="212" t="str">
        <f>IF('Orçamento Detalhado_Global'!F189="","",'Orçamento Detalhado_Global'!F189)</f>
        <v/>
      </c>
      <c r="G189" s="388">
        <f>'Orçamento Detalhado_Global'!G189</f>
        <v>0</v>
      </c>
      <c r="H189" s="213" t="str">
        <f t="shared" si="22"/>
        <v/>
      </c>
      <c r="I189" s="216" t="str">
        <f>'Orçamento Detalhado_Global'!I189</f>
        <v/>
      </c>
      <c r="J189" s="213" t="str">
        <f t="shared" si="23"/>
        <v/>
      </c>
      <c r="K189" s="68"/>
      <c r="L189" s="214"/>
      <c r="N189" s="317"/>
      <c r="O189" s="317"/>
      <c r="P189" s="317"/>
      <c r="Q189" s="317"/>
    </row>
    <row r="190" spans="1:17" s="67" customFormat="1" ht="18" customHeight="1" outlineLevel="2" thickTop="1" thickBot="1">
      <c r="A190" s="213" t="s">
        <v>517</v>
      </c>
      <c r="B190" s="515" t="str">
        <f>'Orçamento Detalhado_Global'!B190</f>
        <v>[ ESCOLHER ]</v>
      </c>
      <c r="C190" s="447" t="str">
        <f>IF('Orçamento Detalhado_Global'!C190="","",'Orçamento Detalhado_Global'!C190)</f>
        <v/>
      </c>
      <c r="D190" s="211" t="str">
        <f>IF('Orçamento Detalhado_Global'!D190="","",'Orçamento Detalhado_Global'!D190)</f>
        <v/>
      </c>
      <c r="E190" s="570"/>
      <c r="F190" s="212" t="str">
        <f>IF('Orçamento Detalhado_Global'!F190="","",'Orçamento Detalhado_Global'!F190)</f>
        <v/>
      </c>
      <c r="G190" s="388">
        <f>'Orçamento Detalhado_Global'!G190</f>
        <v>0</v>
      </c>
      <c r="H190" s="213" t="str">
        <f t="shared" si="22"/>
        <v/>
      </c>
      <c r="I190" s="216" t="str">
        <f>'Orçamento Detalhado_Global'!I190</f>
        <v/>
      </c>
      <c r="J190" s="213" t="str">
        <f t="shared" si="23"/>
        <v/>
      </c>
      <c r="K190" s="68"/>
      <c r="L190" s="214"/>
      <c r="N190" s="317"/>
      <c r="O190" s="317"/>
      <c r="P190" s="317"/>
      <c r="Q190" s="317"/>
    </row>
    <row r="191" spans="1:17" s="67" customFormat="1" ht="18" customHeight="1" outlineLevel="1" thickTop="1" thickBot="1">
      <c r="A191" s="226" t="s">
        <v>169</v>
      </c>
      <c r="B191" s="442"/>
      <c r="C191" s="446"/>
      <c r="D191" s="227" t="s">
        <v>518</v>
      </c>
      <c r="E191" s="228"/>
      <c r="F191" s="228"/>
      <c r="G191" s="219"/>
      <c r="H191" s="219">
        <f>SUM(H192:H201)</f>
        <v>0</v>
      </c>
      <c r="I191" s="219"/>
      <c r="J191" s="219">
        <f>SUM(J192:J201)</f>
        <v>0</v>
      </c>
      <c r="K191" s="68"/>
      <c r="L191" s="223"/>
      <c r="N191" s="317"/>
      <c r="O191" s="317"/>
      <c r="P191" s="317"/>
      <c r="Q191" s="317"/>
    </row>
    <row r="192" spans="1:17" s="67" customFormat="1" ht="18" customHeight="1" outlineLevel="2" thickTop="1" thickBot="1">
      <c r="A192" s="213" t="s">
        <v>519</v>
      </c>
      <c r="B192" s="515" t="str">
        <f>'Orçamento Detalhado_Global'!B192</f>
        <v>[ ESCOLHER ]</v>
      </c>
      <c r="C192" s="447" t="str">
        <f>IF('Orçamento Detalhado_Global'!C192="","",'Orçamento Detalhado_Global'!C192)</f>
        <v/>
      </c>
      <c r="D192" s="211" t="str">
        <f>IF('Orçamento Detalhado_Global'!D192="","",'Orçamento Detalhado_Global'!D192)</f>
        <v>Chapisco</v>
      </c>
      <c r="E192" s="570"/>
      <c r="F192" s="212" t="str">
        <f>IF('Orçamento Detalhado_Global'!F192="","",'Orçamento Detalhado_Global'!F192)</f>
        <v>M²</v>
      </c>
      <c r="G192" s="388">
        <f>'Orçamento Detalhado_Global'!G192</f>
        <v>0</v>
      </c>
      <c r="H192" s="213" t="str">
        <f t="shared" ref="H192:H201" si="24">IF(E192="","",ROUND(G192*E192,2))</f>
        <v/>
      </c>
      <c r="I192" s="216" t="str">
        <f>'Orçamento Detalhado_Global'!I192</f>
        <v/>
      </c>
      <c r="J192" s="213" t="str">
        <f t="shared" ref="J192:J201" si="25">IF(E192="","",ROUND(I192*E192,2))</f>
        <v/>
      </c>
      <c r="K192" s="68"/>
      <c r="L192" s="214"/>
      <c r="N192" s="317"/>
      <c r="O192" s="317"/>
      <c r="P192" s="317"/>
      <c r="Q192" s="317"/>
    </row>
    <row r="193" spans="1:17" s="67" customFormat="1" ht="18" customHeight="1" outlineLevel="2" thickTop="1" thickBot="1">
      <c r="A193" s="213" t="s">
        <v>520</v>
      </c>
      <c r="B193" s="515" t="str">
        <f>'Orçamento Detalhado_Global'!B193</f>
        <v>[ ESCOLHER ]</v>
      </c>
      <c r="C193" s="447" t="str">
        <f>IF('Orçamento Detalhado_Global'!C193="","",'Orçamento Detalhado_Global'!C193)</f>
        <v/>
      </c>
      <c r="D193" s="211" t="str">
        <f>IF('Orçamento Detalhado_Global'!D193="","",'Orçamento Detalhado_Global'!D193)</f>
        <v>Massa única</v>
      </c>
      <c r="E193" s="570"/>
      <c r="F193" s="212" t="str">
        <f>IF('Orçamento Detalhado_Global'!F193="","",'Orçamento Detalhado_Global'!F193)</f>
        <v>M²</v>
      </c>
      <c r="G193" s="388">
        <f>'Orçamento Detalhado_Global'!G193</f>
        <v>0</v>
      </c>
      <c r="H193" s="213" t="str">
        <f t="shared" si="24"/>
        <v/>
      </c>
      <c r="I193" s="216" t="str">
        <f>'Orçamento Detalhado_Global'!I193</f>
        <v/>
      </c>
      <c r="J193" s="213" t="str">
        <f t="shared" si="25"/>
        <v/>
      </c>
      <c r="K193" s="68"/>
      <c r="L193" s="214"/>
      <c r="N193" s="317"/>
      <c r="O193" s="317"/>
      <c r="P193" s="317"/>
      <c r="Q193" s="317"/>
    </row>
    <row r="194" spans="1:17" s="67" customFormat="1" ht="18" customHeight="1" outlineLevel="2" thickTop="1" thickBot="1">
      <c r="A194" s="213" t="s">
        <v>521</v>
      </c>
      <c r="B194" s="515" t="str">
        <f>'Orçamento Detalhado_Global'!B194</f>
        <v>[ ESCOLHER ]</v>
      </c>
      <c r="C194" s="447" t="str">
        <f>IF('Orçamento Detalhado_Global'!C194="","",'Orçamento Detalhado_Global'!C194)</f>
        <v/>
      </c>
      <c r="D194" s="211" t="str">
        <f>IF('Orçamento Detalhado_Global'!D194="","",'Orçamento Detalhado_Global'!D194)</f>
        <v>Ceramica</v>
      </c>
      <c r="E194" s="570"/>
      <c r="F194" s="212" t="str">
        <f>IF('Orçamento Detalhado_Global'!F194="","",'Orçamento Detalhado_Global'!F194)</f>
        <v>M²</v>
      </c>
      <c r="G194" s="388">
        <f>'Orçamento Detalhado_Global'!G194</f>
        <v>0</v>
      </c>
      <c r="H194" s="213" t="str">
        <f t="shared" si="24"/>
        <v/>
      </c>
      <c r="I194" s="216" t="str">
        <f>'Orçamento Detalhado_Global'!I194</f>
        <v/>
      </c>
      <c r="J194" s="213" t="str">
        <f t="shared" si="25"/>
        <v/>
      </c>
      <c r="K194" s="68"/>
      <c r="L194" s="214"/>
      <c r="N194" s="317"/>
      <c r="O194" s="317"/>
      <c r="P194" s="317"/>
      <c r="Q194" s="317"/>
    </row>
    <row r="195" spans="1:17" s="67" customFormat="1" ht="18" customHeight="1" outlineLevel="2" thickTop="1" thickBot="1">
      <c r="A195" s="213" t="s">
        <v>523</v>
      </c>
      <c r="B195" s="515" t="str">
        <f>'Orçamento Detalhado_Global'!B195</f>
        <v>[ ESCOLHER ]</v>
      </c>
      <c r="C195" s="447" t="str">
        <f>IF('Orçamento Detalhado_Global'!C195="","",'Orçamento Detalhado_Global'!C195)</f>
        <v/>
      </c>
      <c r="D195" s="211" t="str">
        <f>IF('Orçamento Detalhado_Global'!D195="","",'Orçamento Detalhado_Global'!D195)</f>
        <v>Monocapa</v>
      </c>
      <c r="E195" s="570"/>
      <c r="F195" s="212" t="str">
        <f>IF('Orçamento Detalhado_Global'!F195="","",'Orçamento Detalhado_Global'!F195)</f>
        <v>M²</v>
      </c>
      <c r="G195" s="388">
        <f>'Orçamento Detalhado_Global'!G195</f>
        <v>0</v>
      </c>
      <c r="H195" s="213" t="str">
        <f t="shared" si="24"/>
        <v/>
      </c>
      <c r="I195" s="216" t="str">
        <f>'Orçamento Detalhado_Global'!I195</f>
        <v/>
      </c>
      <c r="J195" s="213" t="str">
        <f t="shared" si="25"/>
        <v/>
      </c>
      <c r="K195" s="68"/>
      <c r="L195" s="214"/>
      <c r="N195" s="317"/>
      <c r="O195" s="317"/>
      <c r="P195" s="317"/>
      <c r="Q195" s="317"/>
    </row>
    <row r="196" spans="1:17" s="67" customFormat="1" ht="18" customHeight="1" outlineLevel="2" thickTop="1" thickBot="1">
      <c r="A196" s="213" t="s">
        <v>525</v>
      </c>
      <c r="B196" s="515" t="str">
        <f>'Orçamento Detalhado_Global'!B196</f>
        <v>[ ESCOLHER ]</v>
      </c>
      <c r="C196" s="447" t="str">
        <f>IF('Orçamento Detalhado_Global'!C196="","",'Orçamento Detalhado_Global'!C196)</f>
        <v/>
      </c>
      <c r="D196" s="211" t="str">
        <f>IF('Orçamento Detalhado_Global'!D196="","",'Orçamento Detalhado_Global'!D196)</f>
        <v>Tela fachadeira</v>
      </c>
      <c r="E196" s="570"/>
      <c r="F196" s="212" t="str">
        <f>IF('Orçamento Detalhado_Global'!F196="","",'Orçamento Detalhado_Global'!F196)</f>
        <v/>
      </c>
      <c r="G196" s="388">
        <f>'Orçamento Detalhado_Global'!G196</f>
        <v>0</v>
      </c>
      <c r="H196" s="213" t="str">
        <f t="shared" si="24"/>
        <v/>
      </c>
      <c r="I196" s="216" t="str">
        <f>'Orçamento Detalhado_Global'!I196</f>
        <v/>
      </c>
      <c r="J196" s="213" t="str">
        <f t="shared" si="25"/>
        <v/>
      </c>
      <c r="K196" s="68"/>
      <c r="L196" s="214"/>
      <c r="N196" s="317"/>
      <c r="O196" s="317"/>
      <c r="P196" s="317"/>
      <c r="Q196" s="317"/>
    </row>
    <row r="197" spans="1:17" s="67" customFormat="1" ht="18" customHeight="1" outlineLevel="2" thickTop="1" thickBot="1">
      <c r="A197" s="213" t="s">
        <v>527</v>
      </c>
      <c r="B197" s="515" t="str">
        <f>'Orçamento Detalhado_Global'!B197</f>
        <v>[ ESCOLHER ]</v>
      </c>
      <c r="C197" s="447" t="str">
        <f>IF('Orçamento Detalhado_Global'!C197="","",'Orçamento Detalhado_Global'!C197)</f>
        <v/>
      </c>
      <c r="D197" s="211" t="str">
        <f>IF('Orçamento Detalhado_Global'!D197="","",'Orçamento Detalhado_Global'!D197)</f>
        <v/>
      </c>
      <c r="E197" s="570"/>
      <c r="F197" s="212" t="str">
        <f>IF('Orçamento Detalhado_Global'!F197="","",'Orçamento Detalhado_Global'!F197)</f>
        <v/>
      </c>
      <c r="G197" s="388">
        <f>'Orçamento Detalhado_Global'!G197</f>
        <v>0</v>
      </c>
      <c r="H197" s="213" t="str">
        <f t="shared" si="24"/>
        <v/>
      </c>
      <c r="I197" s="216" t="str">
        <f>'Orçamento Detalhado_Global'!I197</f>
        <v/>
      </c>
      <c r="J197" s="213" t="str">
        <f t="shared" si="25"/>
        <v/>
      </c>
      <c r="K197" s="68"/>
      <c r="L197" s="214"/>
      <c r="N197" s="317"/>
      <c r="O197" s="317"/>
      <c r="P197" s="317"/>
      <c r="Q197" s="317"/>
    </row>
    <row r="198" spans="1:17" s="67" customFormat="1" ht="18" customHeight="1" outlineLevel="2" thickTop="1" thickBot="1">
      <c r="A198" s="213" t="s">
        <v>528</v>
      </c>
      <c r="B198" s="515" t="str">
        <f>'Orçamento Detalhado_Global'!B198</f>
        <v>[ ESCOLHER ]</v>
      </c>
      <c r="C198" s="447" t="str">
        <f>IF('Orçamento Detalhado_Global'!C198="","",'Orçamento Detalhado_Global'!C198)</f>
        <v/>
      </c>
      <c r="D198" s="211" t="str">
        <f>IF('Orçamento Detalhado_Global'!D198="","",'Orçamento Detalhado_Global'!D198)</f>
        <v/>
      </c>
      <c r="E198" s="570"/>
      <c r="F198" s="212" t="str">
        <f>IF('Orçamento Detalhado_Global'!F198="","",'Orçamento Detalhado_Global'!F198)</f>
        <v/>
      </c>
      <c r="G198" s="388">
        <f>'Orçamento Detalhado_Global'!G198</f>
        <v>0</v>
      </c>
      <c r="H198" s="213" t="str">
        <f t="shared" si="24"/>
        <v/>
      </c>
      <c r="I198" s="216" t="str">
        <f>'Orçamento Detalhado_Global'!I198</f>
        <v/>
      </c>
      <c r="J198" s="213" t="str">
        <f t="shared" si="25"/>
        <v/>
      </c>
      <c r="K198" s="68"/>
      <c r="L198" s="214"/>
      <c r="N198" s="317"/>
      <c r="O198" s="317"/>
      <c r="P198" s="317"/>
      <c r="Q198" s="317"/>
    </row>
    <row r="199" spans="1:17" s="67" customFormat="1" ht="18" customHeight="1" outlineLevel="2" thickTop="1" thickBot="1">
      <c r="A199" s="213" t="s">
        <v>529</v>
      </c>
      <c r="B199" s="515" t="str">
        <f>'Orçamento Detalhado_Global'!B199</f>
        <v>[ ESCOLHER ]</v>
      </c>
      <c r="C199" s="447" t="str">
        <f>IF('Orçamento Detalhado_Global'!C199="","",'Orçamento Detalhado_Global'!C199)</f>
        <v/>
      </c>
      <c r="D199" s="211" t="str">
        <f>IF('Orçamento Detalhado_Global'!D199="","",'Orçamento Detalhado_Global'!D199)</f>
        <v/>
      </c>
      <c r="E199" s="570"/>
      <c r="F199" s="212" t="str">
        <f>IF('Orçamento Detalhado_Global'!F199="","",'Orçamento Detalhado_Global'!F199)</f>
        <v/>
      </c>
      <c r="G199" s="388">
        <f>'Orçamento Detalhado_Global'!G199</f>
        <v>0</v>
      </c>
      <c r="H199" s="213" t="str">
        <f t="shared" si="24"/>
        <v/>
      </c>
      <c r="I199" s="216" t="str">
        <f>'Orçamento Detalhado_Global'!I199</f>
        <v/>
      </c>
      <c r="J199" s="213" t="str">
        <f t="shared" si="25"/>
        <v/>
      </c>
      <c r="K199" s="68"/>
      <c r="L199" s="214"/>
      <c r="N199" s="317"/>
      <c r="O199" s="317"/>
      <c r="P199" s="317"/>
      <c r="Q199" s="317"/>
    </row>
    <row r="200" spans="1:17" s="67" customFormat="1" ht="18" customHeight="1" outlineLevel="2" thickTop="1" thickBot="1">
      <c r="A200" s="213" t="s">
        <v>530</v>
      </c>
      <c r="B200" s="515" t="str">
        <f>'Orçamento Detalhado_Global'!B200</f>
        <v>[ ESCOLHER ]</v>
      </c>
      <c r="C200" s="447" t="str">
        <f>IF('Orçamento Detalhado_Global'!C200="","",'Orçamento Detalhado_Global'!C200)</f>
        <v/>
      </c>
      <c r="D200" s="211" t="str">
        <f>IF('Orçamento Detalhado_Global'!D200="","",'Orçamento Detalhado_Global'!D200)</f>
        <v/>
      </c>
      <c r="E200" s="570"/>
      <c r="F200" s="212" t="str">
        <f>IF('Orçamento Detalhado_Global'!F200="","",'Orçamento Detalhado_Global'!F200)</f>
        <v/>
      </c>
      <c r="G200" s="388">
        <f>'Orçamento Detalhado_Global'!G200</f>
        <v>0</v>
      </c>
      <c r="H200" s="213" t="str">
        <f t="shared" si="24"/>
        <v/>
      </c>
      <c r="I200" s="216" t="str">
        <f>'Orçamento Detalhado_Global'!I200</f>
        <v/>
      </c>
      <c r="J200" s="213" t="str">
        <f t="shared" si="25"/>
        <v/>
      </c>
      <c r="K200" s="68"/>
      <c r="L200" s="214"/>
      <c r="N200" s="317"/>
      <c r="O200" s="317"/>
      <c r="P200" s="317"/>
      <c r="Q200" s="317"/>
    </row>
    <row r="201" spans="1:17" s="67" customFormat="1" ht="18" customHeight="1" outlineLevel="2" thickTop="1" thickBot="1">
      <c r="A201" s="213" t="s">
        <v>531</v>
      </c>
      <c r="B201" s="515" t="str">
        <f>'Orçamento Detalhado_Global'!B201</f>
        <v>[ ESCOLHER ]</v>
      </c>
      <c r="C201" s="447" t="str">
        <f>IF('Orçamento Detalhado_Global'!C201="","",'Orçamento Detalhado_Global'!C201)</f>
        <v/>
      </c>
      <c r="D201" s="211" t="str">
        <f>IF('Orçamento Detalhado_Global'!D201="","",'Orçamento Detalhado_Global'!D201)</f>
        <v/>
      </c>
      <c r="E201" s="570"/>
      <c r="F201" s="212" t="str">
        <f>IF('Orçamento Detalhado_Global'!F201="","",'Orçamento Detalhado_Global'!F201)</f>
        <v/>
      </c>
      <c r="G201" s="388">
        <f>'Orçamento Detalhado_Global'!G201</f>
        <v>0</v>
      </c>
      <c r="H201" s="213" t="str">
        <f t="shared" si="24"/>
        <v/>
      </c>
      <c r="I201" s="216" t="str">
        <f>'Orçamento Detalhado_Global'!I201</f>
        <v/>
      </c>
      <c r="J201" s="213" t="str">
        <f t="shared" si="25"/>
        <v/>
      </c>
      <c r="K201" s="68"/>
      <c r="L201" s="214"/>
      <c r="N201" s="317"/>
      <c r="O201" s="317"/>
      <c r="P201" s="317"/>
      <c r="Q201" s="317"/>
    </row>
    <row r="202" spans="1:17" s="67" customFormat="1" ht="18" customHeight="1" outlineLevel="1" thickTop="1" thickBot="1">
      <c r="A202" s="226" t="s">
        <v>170</v>
      </c>
      <c r="B202" s="442"/>
      <c r="C202" s="446"/>
      <c r="D202" s="227" t="s">
        <v>532</v>
      </c>
      <c r="E202" s="228"/>
      <c r="F202" s="228"/>
      <c r="G202" s="219"/>
      <c r="H202" s="219">
        <f>SUM(H203:H211)</f>
        <v>0</v>
      </c>
      <c r="I202" s="219"/>
      <c r="J202" s="219">
        <f>SUM(J203:J211)</f>
        <v>0</v>
      </c>
      <c r="K202" s="68"/>
      <c r="L202" s="223"/>
      <c r="O202" s="342"/>
    </row>
    <row r="203" spans="1:17" s="67" customFormat="1" ht="18" customHeight="1" outlineLevel="2" thickTop="1" thickBot="1">
      <c r="A203" s="213" t="s">
        <v>533</v>
      </c>
      <c r="B203" s="515" t="str">
        <f>'Orçamento Detalhado_Global'!B203</f>
        <v>[ ESCOLHER ]</v>
      </c>
      <c r="C203" s="447" t="str">
        <f>IF('Orçamento Detalhado_Global'!C203="","",'Orçamento Detalhado_Global'!C203)</f>
        <v/>
      </c>
      <c r="D203" s="211" t="str">
        <f>IF('Orçamento Detalhado_Global'!D203="","",'Orçamento Detalhado_Global'!D203)</f>
        <v>Gesso</v>
      </c>
      <c r="E203" s="570"/>
      <c r="F203" s="212" t="str">
        <f>IF('Orçamento Detalhado_Global'!F203="","",'Orçamento Detalhado_Global'!F203)</f>
        <v>M²</v>
      </c>
      <c r="G203" s="388">
        <f>'Orçamento Detalhado_Global'!G203</f>
        <v>0</v>
      </c>
      <c r="H203" s="213" t="str">
        <f t="shared" ref="H203:H211" si="26">IF(E203="","",ROUND(G203*E203,2))</f>
        <v/>
      </c>
      <c r="I203" s="216" t="str">
        <f>'Orçamento Detalhado_Global'!I203</f>
        <v/>
      </c>
      <c r="J203" s="213" t="str">
        <f t="shared" ref="J203:J211" si="27">IF(E203="","",ROUND(I203*E203,2))</f>
        <v/>
      </c>
      <c r="K203" s="68"/>
      <c r="L203" s="214"/>
      <c r="N203" s="317"/>
      <c r="O203" s="317"/>
      <c r="P203" s="317"/>
      <c r="Q203" s="317"/>
    </row>
    <row r="204" spans="1:17" s="67" customFormat="1" ht="18" customHeight="1" outlineLevel="2" thickTop="1" thickBot="1">
      <c r="A204" s="213" t="s">
        <v>535</v>
      </c>
      <c r="B204" s="515" t="str">
        <f>'Orçamento Detalhado_Global'!B204</f>
        <v>[ ESCOLHER ]</v>
      </c>
      <c r="C204" s="447" t="str">
        <f>IF('Orçamento Detalhado_Global'!C204="","",'Orçamento Detalhado_Global'!C204)</f>
        <v/>
      </c>
      <c r="D204" s="211" t="str">
        <f>IF('Orçamento Detalhado_Global'!D204="","",'Orçamento Detalhado_Global'!D204)</f>
        <v>Madeira</v>
      </c>
      <c r="E204" s="570"/>
      <c r="F204" s="212" t="str">
        <f>IF('Orçamento Detalhado_Global'!F204="","",'Orçamento Detalhado_Global'!F204)</f>
        <v>M²</v>
      </c>
      <c r="G204" s="388">
        <f>'Orçamento Detalhado_Global'!G204</f>
        <v>0</v>
      </c>
      <c r="H204" s="213" t="str">
        <f t="shared" si="26"/>
        <v/>
      </c>
      <c r="I204" s="216" t="str">
        <f>'Orçamento Detalhado_Global'!I204</f>
        <v/>
      </c>
      <c r="J204" s="213" t="str">
        <f t="shared" si="27"/>
        <v/>
      </c>
      <c r="K204" s="68"/>
      <c r="L204" s="214"/>
      <c r="N204" s="317"/>
      <c r="O204" s="317"/>
      <c r="P204" s="317"/>
      <c r="Q204" s="317"/>
    </row>
    <row r="205" spans="1:17" s="67" customFormat="1" ht="18" customHeight="1" outlineLevel="2" thickTop="1" thickBot="1">
      <c r="A205" s="213" t="s">
        <v>537</v>
      </c>
      <c r="B205" s="515" t="str">
        <f>'Orçamento Detalhado_Global'!B205</f>
        <v>[ ESCOLHER ]</v>
      </c>
      <c r="C205" s="447" t="str">
        <f>IF('Orçamento Detalhado_Global'!C205="","",'Orçamento Detalhado_Global'!C205)</f>
        <v/>
      </c>
      <c r="D205" s="211" t="str">
        <f>IF('Orçamento Detalhado_Global'!D205="","",'Orçamento Detalhado_Global'!D205)</f>
        <v>Especial</v>
      </c>
      <c r="E205" s="570"/>
      <c r="F205" s="212" t="str">
        <f>IF('Orçamento Detalhado_Global'!F205="","",'Orçamento Detalhado_Global'!F205)</f>
        <v>M²</v>
      </c>
      <c r="G205" s="388">
        <f>'Orçamento Detalhado_Global'!G205</f>
        <v>0</v>
      </c>
      <c r="H205" s="213" t="str">
        <f t="shared" si="26"/>
        <v/>
      </c>
      <c r="I205" s="216" t="str">
        <f>'Orçamento Detalhado_Global'!I205</f>
        <v/>
      </c>
      <c r="J205" s="213" t="str">
        <f t="shared" si="27"/>
        <v/>
      </c>
      <c r="K205" s="68"/>
      <c r="L205" s="214"/>
      <c r="N205" s="317"/>
      <c r="O205" s="317"/>
      <c r="P205" s="317"/>
      <c r="Q205" s="317"/>
    </row>
    <row r="206" spans="1:17" s="67" customFormat="1" ht="18" customHeight="1" outlineLevel="2" thickTop="1" thickBot="1">
      <c r="A206" s="213" t="s">
        <v>539</v>
      </c>
      <c r="B206" s="515" t="str">
        <f>'Orçamento Detalhado_Global'!B206</f>
        <v>[ ESCOLHER ]</v>
      </c>
      <c r="C206" s="447" t="str">
        <f>IF('Orçamento Detalhado_Global'!C206="","",'Orçamento Detalhado_Global'!C206)</f>
        <v/>
      </c>
      <c r="D206" s="211" t="str">
        <f>IF('Orçamento Detalhado_Global'!D206="","",'Orçamento Detalhado_Global'!D206)</f>
        <v>PVC</v>
      </c>
      <c r="E206" s="570"/>
      <c r="F206" s="212" t="str">
        <f>IF('Orçamento Detalhado_Global'!F206="","",'Orçamento Detalhado_Global'!F206)</f>
        <v>M²</v>
      </c>
      <c r="G206" s="388">
        <f>'Orçamento Detalhado_Global'!G206</f>
        <v>0</v>
      </c>
      <c r="H206" s="213" t="str">
        <f t="shared" si="26"/>
        <v/>
      </c>
      <c r="I206" s="216" t="str">
        <f>'Orçamento Detalhado_Global'!I206</f>
        <v/>
      </c>
      <c r="J206" s="213" t="str">
        <f t="shared" si="27"/>
        <v/>
      </c>
      <c r="K206" s="68"/>
      <c r="L206" s="214"/>
      <c r="N206" s="317"/>
      <c r="O206" s="317"/>
      <c r="P206" s="317"/>
      <c r="Q206" s="317"/>
    </row>
    <row r="207" spans="1:17" s="67" customFormat="1" ht="18" customHeight="1" outlineLevel="2" thickTop="1" thickBot="1">
      <c r="A207" s="213" t="s">
        <v>541</v>
      </c>
      <c r="B207" s="515" t="str">
        <f>'Orçamento Detalhado_Global'!B207</f>
        <v>[ ESCOLHER ]</v>
      </c>
      <c r="C207" s="447" t="str">
        <f>IF('Orçamento Detalhado_Global'!C207="","",'Orçamento Detalhado_Global'!C207)</f>
        <v/>
      </c>
      <c r="D207" s="211" t="str">
        <f>IF('Orçamento Detalhado_Global'!D207="","",'Orçamento Detalhado_Global'!D207)</f>
        <v/>
      </c>
      <c r="E207" s="570"/>
      <c r="F207" s="212" t="str">
        <f>IF('Orçamento Detalhado_Global'!F207="","",'Orçamento Detalhado_Global'!F207)</f>
        <v/>
      </c>
      <c r="G207" s="388">
        <f>'Orçamento Detalhado_Global'!G207</f>
        <v>0</v>
      </c>
      <c r="H207" s="213" t="str">
        <f t="shared" si="26"/>
        <v/>
      </c>
      <c r="I207" s="216" t="str">
        <f>'Orçamento Detalhado_Global'!I207</f>
        <v/>
      </c>
      <c r="J207" s="213" t="str">
        <f t="shared" si="27"/>
        <v/>
      </c>
      <c r="K207" s="68"/>
      <c r="L207" s="214"/>
      <c r="N207" s="317"/>
      <c r="O207" s="317"/>
      <c r="P207" s="317"/>
      <c r="Q207" s="317"/>
    </row>
    <row r="208" spans="1:17" s="67" customFormat="1" ht="18" customHeight="1" outlineLevel="2" thickTop="1" thickBot="1">
      <c r="A208" s="213" t="s">
        <v>542</v>
      </c>
      <c r="B208" s="515" t="str">
        <f>'Orçamento Detalhado_Global'!B208</f>
        <v>[ ESCOLHER ]</v>
      </c>
      <c r="C208" s="447" t="str">
        <f>IF('Orçamento Detalhado_Global'!C208="","",'Orçamento Detalhado_Global'!C208)</f>
        <v/>
      </c>
      <c r="D208" s="211" t="str">
        <f>IF('Orçamento Detalhado_Global'!D208="","",'Orçamento Detalhado_Global'!D208)</f>
        <v/>
      </c>
      <c r="E208" s="570"/>
      <c r="F208" s="212" t="str">
        <f>IF('Orçamento Detalhado_Global'!F208="","",'Orçamento Detalhado_Global'!F208)</f>
        <v/>
      </c>
      <c r="G208" s="388">
        <f>'Orçamento Detalhado_Global'!G208</f>
        <v>0</v>
      </c>
      <c r="H208" s="213" t="str">
        <f t="shared" si="26"/>
        <v/>
      </c>
      <c r="I208" s="216" t="str">
        <f>'Orçamento Detalhado_Global'!I208</f>
        <v/>
      </c>
      <c r="J208" s="213" t="str">
        <f t="shared" si="27"/>
        <v/>
      </c>
      <c r="K208" s="68"/>
      <c r="L208" s="214"/>
      <c r="N208" s="317"/>
      <c r="O208" s="317"/>
      <c r="P208" s="317"/>
      <c r="Q208" s="317"/>
    </row>
    <row r="209" spans="1:17" s="67" customFormat="1" ht="18" customHeight="1" outlineLevel="2" thickTop="1" thickBot="1">
      <c r="A209" s="213" t="s">
        <v>543</v>
      </c>
      <c r="B209" s="515" t="str">
        <f>'Orçamento Detalhado_Global'!B209</f>
        <v>[ ESCOLHER ]</v>
      </c>
      <c r="C209" s="447" t="str">
        <f>IF('Orçamento Detalhado_Global'!C209="","",'Orçamento Detalhado_Global'!C209)</f>
        <v/>
      </c>
      <c r="D209" s="211" t="str">
        <f>IF('Orçamento Detalhado_Global'!D209="","",'Orçamento Detalhado_Global'!D209)</f>
        <v/>
      </c>
      <c r="E209" s="570"/>
      <c r="F209" s="212" t="str">
        <f>IF('Orçamento Detalhado_Global'!F209="","",'Orçamento Detalhado_Global'!F209)</f>
        <v/>
      </c>
      <c r="G209" s="388">
        <f>'Orçamento Detalhado_Global'!G209</f>
        <v>0</v>
      </c>
      <c r="H209" s="213" t="str">
        <f t="shared" si="26"/>
        <v/>
      </c>
      <c r="I209" s="216" t="str">
        <f>'Orçamento Detalhado_Global'!I209</f>
        <v/>
      </c>
      <c r="J209" s="213" t="str">
        <f t="shared" si="27"/>
        <v/>
      </c>
      <c r="K209" s="68"/>
      <c r="L209" s="214"/>
      <c r="N209" s="317"/>
      <c r="O209" s="317"/>
      <c r="P209" s="317"/>
      <c r="Q209" s="317"/>
    </row>
    <row r="210" spans="1:17" s="67" customFormat="1" ht="18" customHeight="1" outlineLevel="2" thickTop="1" thickBot="1">
      <c r="A210" s="213" t="s">
        <v>544</v>
      </c>
      <c r="B210" s="515" t="str">
        <f>'Orçamento Detalhado_Global'!B210</f>
        <v>[ ESCOLHER ]</v>
      </c>
      <c r="C210" s="447" t="str">
        <f>IF('Orçamento Detalhado_Global'!C210="","",'Orçamento Detalhado_Global'!C210)</f>
        <v/>
      </c>
      <c r="D210" s="211" t="str">
        <f>IF('Orçamento Detalhado_Global'!D210="","",'Orçamento Detalhado_Global'!D210)</f>
        <v/>
      </c>
      <c r="E210" s="570"/>
      <c r="F210" s="212" t="str">
        <f>IF('Orçamento Detalhado_Global'!F210="","",'Orçamento Detalhado_Global'!F210)</f>
        <v/>
      </c>
      <c r="G210" s="388">
        <f>'Orçamento Detalhado_Global'!G210</f>
        <v>0</v>
      </c>
      <c r="H210" s="213" t="str">
        <f t="shared" si="26"/>
        <v/>
      </c>
      <c r="I210" s="216" t="str">
        <f>'Orçamento Detalhado_Global'!I210</f>
        <v/>
      </c>
      <c r="J210" s="213" t="str">
        <f t="shared" si="27"/>
        <v/>
      </c>
      <c r="K210" s="68"/>
      <c r="L210" s="214"/>
      <c r="N210" s="317"/>
      <c r="O210" s="317"/>
      <c r="P210" s="317"/>
      <c r="Q210" s="317"/>
    </row>
    <row r="211" spans="1:17" s="67" customFormat="1" ht="18" customHeight="1" outlineLevel="2" thickTop="1" thickBot="1">
      <c r="A211" s="213" t="s">
        <v>545</v>
      </c>
      <c r="B211" s="515" t="str">
        <f>'Orçamento Detalhado_Global'!B211</f>
        <v>[ ESCOLHER ]</v>
      </c>
      <c r="C211" s="447" t="str">
        <f>IF('Orçamento Detalhado_Global'!C211="","",'Orçamento Detalhado_Global'!C211)</f>
        <v/>
      </c>
      <c r="D211" s="211" t="str">
        <f>IF('Orçamento Detalhado_Global'!D211="","",'Orçamento Detalhado_Global'!D211)</f>
        <v/>
      </c>
      <c r="E211" s="570"/>
      <c r="F211" s="212" t="str">
        <f>IF('Orçamento Detalhado_Global'!F211="","",'Orçamento Detalhado_Global'!F211)</f>
        <v/>
      </c>
      <c r="G211" s="388">
        <f>'Orçamento Detalhado_Global'!G211</f>
        <v>0</v>
      </c>
      <c r="H211" s="213" t="str">
        <f t="shared" si="26"/>
        <v/>
      </c>
      <c r="I211" s="216" t="str">
        <f>'Orçamento Detalhado_Global'!I211</f>
        <v/>
      </c>
      <c r="J211" s="213" t="str">
        <f t="shared" si="27"/>
        <v/>
      </c>
      <c r="K211" s="68"/>
      <c r="L211" s="214"/>
      <c r="N211" s="317"/>
      <c r="O211" s="317"/>
      <c r="P211" s="317"/>
      <c r="Q211" s="317"/>
    </row>
    <row r="212" spans="1:17" s="67" customFormat="1" ht="18" customHeight="1" outlineLevel="1" thickTop="1" thickBot="1">
      <c r="A212" s="226" t="s">
        <v>171</v>
      </c>
      <c r="B212" s="442"/>
      <c r="C212" s="446"/>
      <c r="D212" s="227" t="s">
        <v>546</v>
      </c>
      <c r="E212" s="228"/>
      <c r="F212" s="228"/>
      <c r="G212" s="219"/>
      <c r="H212" s="219">
        <f>SUM(H213:H229)</f>
        <v>0</v>
      </c>
      <c r="I212" s="219"/>
      <c r="J212" s="219">
        <f>SUM(J213:J229)</f>
        <v>0</v>
      </c>
      <c r="K212" s="68"/>
      <c r="L212" s="223"/>
      <c r="N212" s="317"/>
      <c r="O212" s="317"/>
      <c r="P212" s="317"/>
      <c r="Q212" s="317"/>
    </row>
    <row r="213" spans="1:17" s="67" customFormat="1" ht="18" customHeight="1" outlineLevel="2" thickTop="1" thickBot="1">
      <c r="A213" s="213" t="s">
        <v>547</v>
      </c>
      <c r="B213" s="515" t="str">
        <f>'Orçamento Detalhado_Global'!B213</f>
        <v>[ ESCOLHER ]</v>
      </c>
      <c r="C213" s="447" t="str">
        <f>IF('Orçamento Detalhado_Global'!C213="","",'Orçamento Detalhado_Global'!C213)</f>
        <v/>
      </c>
      <c r="D213" s="211" t="str">
        <f>IF('Orçamento Detalhado_Global'!D213="","",'Orçamento Detalhado_Global'!D213)</f>
        <v>Tinta Acrílica com massa corrida</v>
      </c>
      <c r="E213" s="570"/>
      <c r="F213" s="212" t="str">
        <f>IF('Orçamento Detalhado_Global'!F213="","",'Orçamento Detalhado_Global'!F213)</f>
        <v>M²</v>
      </c>
      <c r="G213" s="388">
        <f>'Orçamento Detalhado_Global'!G213</f>
        <v>0</v>
      </c>
      <c r="H213" s="213" t="str">
        <f t="shared" ref="H213:H229" si="28">IF(E213="","",ROUND(G213*E213,2))</f>
        <v/>
      </c>
      <c r="I213" s="216" t="str">
        <f>'Orçamento Detalhado_Global'!I213</f>
        <v/>
      </c>
      <c r="J213" s="213" t="str">
        <f t="shared" ref="J213:J229" si="29">IF(E213="","",ROUND(I213*E213,2))</f>
        <v/>
      </c>
      <c r="K213" s="68"/>
      <c r="L213" s="214"/>
      <c r="N213" s="317"/>
      <c r="O213" s="317"/>
      <c r="P213" s="317"/>
      <c r="Q213" s="317"/>
    </row>
    <row r="214" spans="1:17" s="67" customFormat="1" ht="18" customHeight="1" outlineLevel="2" thickTop="1" thickBot="1">
      <c r="A214" s="213" t="s">
        <v>549</v>
      </c>
      <c r="B214" s="515" t="str">
        <f>'Orçamento Detalhado_Global'!B214</f>
        <v>[ ESCOLHER ]</v>
      </c>
      <c r="C214" s="447" t="str">
        <f>IF('Orçamento Detalhado_Global'!C214="","",'Orçamento Detalhado_Global'!C214)</f>
        <v/>
      </c>
      <c r="D214" s="211" t="str">
        <f>IF('Orçamento Detalhado_Global'!D214="","",'Orçamento Detalhado_Global'!D214)</f>
        <v>Tinta Acrílica sem massa corrida</v>
      </c>
      <c r="E214" s="570"/>
      <c r="F214" s="212" t="str">
        <f>IF('Orçamento Detalhado_Global'!F214="","",'Orçamento Detalhado_Global'!F214)</f>
        <v>M²</v>
      </c>
      <c r="G214" s="388">
        <f>'Orçamento Detalhado_Global'!G214</f>
        <v>0</v>
      </c>
      <c r="H214" s="213" t="str">
        <f t="shared" si="28"/>
        <v/>
      </c>
      <c r="I214" s="216" t="str">
        <f>'Orçamento Detalhado_Global'!I214</f>
        <v/>
      </c>
      <c r="J214" s="213" t="str">
        <f t="shared" si="29"/>
        <v/>
      </c>
      <c r="K214" s="68"/>
      <c r="L214" s="214"/>
      <c r="N214" s="317"/>
      <c r="O214" s="317"/>
      <c r="P214" s="317"/>
      <c r="Q214" s="317"/>
    </row>
    <row r="215" spans="1:17" s="67" customFormat="1" ht="18" customHeight="1" outlineLevel="2" thickTop="1" thickBot="1">
      <c r="A215" s="213" t="s">
        <v>551</v>
      </c>
      <c r="B215" s="515" t="str">
        <f>'Orçamento Detalhado_Global'!B215</f>
        <v>[ ESCOLHER ]</v>
      </c>
      <c r="C215" s="447" t="str">
        <f>IF('Orçamento Detalhado_Global'!C215="","",'Orçamento Detalhado_Global'!C215)</f>
        <v/>
      </c>
      <c r="D215" s="211" t="str">
        <f>IF('Orçamento Detalhado_Global'!D215="","",'Orçamento Detalhado_Global'!D215)</f>
        <v>Latéx/PVA sobre massa corrida</v>
      </c>
      <c r="E215" s="570"/>
      <c r="F215" s="212" t="str">
        <f>IF('Orçamento Detalhado_Global'!F215="","",'Orçamento Detalhado_Global'!F215)</f>
        <v>M²</v>
      </c>
      <c r="G215" s="388">
        <f>'Orçamento Detalhado_Global'!G215</f>
        <v>0</v>
      </c>
      <c r="H215" s="213" t="str">
        <f t="shared" si="28"/>
        <v/>
      </c>
      <c r="I215" s="216" t="str">
        <f>'Orçamento Detalhado_Global'!I215</f>
        <v/>
      </c>
      <c r="J215" s="213" t="str">
        <f t="shared" si="29"/>
        <v/>
      </c>
      <c r="K215" s="68"/>
      <c r="L215" s="214"/>
      <c r="N215" s="317"/>
      <c r="O215" s="317"/>
      <c r="P215" s="317"/>
      <c r="Q215" s="317"/>
    </row>
    <row r="216" spans="1:17" s="67" customFormat="1" ht="18" customHeight="1" outlineLevel="2" thickTop="1" thickBot="1">
      <c r="A216" s="213" t="s">
        <v>553</v>
      </c>
      <c r="B216" s="515" t="str">
        <f>'Orçamento Detalhado_Global'!B216</f>
        <v>[ ESCOLHER ]</v>
      </c>
      <c r="C216" s="447" t="str">
        <f>IF('Orçamento Detalhado_Global'!C216="","",'Orçamento Detalhado_Global'!C216)</f>
        <v/>
      </c>
      <c r="D216" s="211" t="str">
        <f>IF('Orçamento Detalhado_Global'!D216="","",'Orçamento Detalhado_Global'!D216)</f>
        <v>Latéx/PVA sem massa corrida</v>
      </c>
      <c r="E216" s="570"/>
      <c r="F216" s="212" t="str">
        <f>IF('Orçamento Detalhado_Global'!F216="","",'Orçamento Detalhado_Global'!F216)</f>
        <v>M²</v>
      </c>
      <c r="G216" s="388">
        <f>'Orçamento Detalhado_Global'!G216</f>
        <v>0</v>
      </c>
      <c r="H216" s="213" t="str">
        <f t="shared" si="28"/>
        <v/>
      </c>
      <c r="I216" s="216" t="str">
        <f>'Orçamento Detalhado_Global'!I216</f>
        <v/>
      </c>
      <c r="J216" s="213" t="str">
        <f t="shared" si="29"/>
        <v/>
      </c>
      <c r="K216" s="68"/>
      <c r="L216" s="214"/>
      <c r="N216" s="317"/>
      <c r="O216" s="317"/>
      <c r="P216" s="317"/>
      <c r="Q216" s="317"/>
    </row>
    <row r="217" spans="1:17" s="67" customFormat="1" ht="18" customHeight="1" outlineLevel="2" thickTop="1" thickBot="1">
      <c r="A217" s="213" t="s">
        <v>555</v>
      </c>
      <c r="B217" s="515" t="str">
        <f>'Orçamento Detalhado_Global'!B217</f>
        <v>[ ESCOLHER ]</v>
      </c>
      <c r="C217" s="447" t="str">
        <f>IF('Orçamento Detalhado_Global'!C217="","",'Orçamento Detalhado_Global'!C217)</f>
        <v/>
      </c>
      <c r="D217" s="211" t="str">
        <f>IF('Orçamento Detalhado_Global'!D217="","",'Orçamento Detalhado_Global'!D217)</f>
        <v>Caiação</v>
      </c>
      <c r="E217" s="570"/>
      <c r="F217" s="212" t="str">
        <f>IF('Orçamento Detalhado_Global'!F217="","",'Orçamento Detalhado_Global'!F217)</f>
        <v>M²</v>
      </c>
      <c r="G217" s="388">
        <f>'Orçamento Detalhado_Global'!G217</f>
        <v>0</v>
      </c>
      <c r="H217" s="213" t="str">
        <f t="shared" si="28"/>
        <v/>
      </c>
      <c r="I217" s="216" t="str">
        <f>'Orçamento Detalhado_Global'!I217</f>
        <v/>
      </c>
      <c r="J217" s="213" t="str">
        <f t="shared" si="29"/>
        <v/>
      </c>
      <c r="K217" s="68"/>
      <c r="L217" s="214"/>
      <c r="N217" s="317"/>
      <c r="O217" s="317"/>
      <c r="P217" s="317"/>
      <c r="Q217" s="317"/>
    </row>
    <row r="218" spans="1:17" s="67" customFormat="1" ht="18" customHeight="1" outlineLevel="2" thickTop="1" thickBot="1">
      <c r="A218" s="213" t="s">
        <v>557</v>
      </c>
      <c r="B218" s="515" t="str">
        <f>'Orçamento Detalhado_Global'!B218</f>
        <v>[ ESCOLHER ]</v>
      </c>
      <c r="C218" s="447" t="str">
        <f>IF('Orçamento Detalhado_Global'!C218="","",'Orçamento Detalhado_Global'!C218)</f>
        <v/>
      </c>
      <c r="D218" s="211" t="str">
        <f>IF('Orçamento Detalhado_Global'!D218="","",'Orçamento Detalhado_Global'!D218)</f>
        <v>Textura</v>
      </c>
      <c r="E218" s="570"/>
      <c r="F218" s="212" t="str">
        <f>IF('Orçamento Detalhado_Global'!F218="","",'Orçamento Detalhado_Global'!F218)</f>
        <v>M²</v>
      </c>
      <c r="G218" s="388">
        <f>'Orçamento Detalhado_Global'!G218</f>
        <v>0</v>
      </c>
      <c r="H218" s="213" t="str">
        <f t="shared" si="28"/>
        <v/>
      </c>
      <c r="I218" s="216" t="str">
        <f>'Orçamento Detalhado_Global'!I218</f>
        <v/>
      </c>
      <c r="J218" s="213" t="str">
        <f t="shared" si="29"/>
        <v/>
      </c>
      <c r="K218" s="68"/>
      <c r="L218" s="214"/>
      <c r="N218" s="317"/>
      <c r="O218" s="317"/>
      <c r="P218" s="317"/>
      <c r="Q218" s="317"/>
    </row>
    <row r="219" spans="1:17" s="67" customFormat="1" ht="18" customHeight="1" outlineLevel="2" thickTop="1" thickBot="1">
      <c r="A219" s="213" t="s">
        <v>559</v>
      </c>
      <c r="B219" s="515" t="str">
        <f>'Orçamento Detalhado_Global'!B219</f>
        <v>[ ESCOLHER ]</v>
      </c>
      <c r="C219" s="447" t="str">
        <f>IF('Orçamento Detalhado_Global'!C219="","",'Orçamento Detalhado_Global'!C219)</f>
        <v/>
      </c>
      <c r="D219" s="211" t="str">
        <f>IF('Orçamento Detalhado_Global'!D219="","",'Orçamento Detalhado_Global'!D219)</f>
        <v>Verniz sobre madeira</v>
      </c>
      <c r="E219" s="570"/>
      <c r="F219" s="212" t="str">
        <f>IF('Orçamento Detalhado_Global'!F219="","",'Orçamento Detalhado_Global'!F219)</f>
        <v>M²</v>
      </c>
      <c r="G219" s="388">
        <f>'Orçamento Detalhado_Global'!G219</f>
        <v>0</v>
      </c>
      <c r="H219" s="213" t="str">
        <f t="shared" si="28"/>
        <v/>
      </c>
      <c r="I219" s="216" t="str">
        <f>'Orçamento Detalhado_Global'!I219</f>
        <v/>
      </c>
      <c r="J219" s="213" t="str">
        <f t="shared" si="29"/>
        <v/>
      </c>
      <c r="K219" s="68"/>
      <c r="L219" s="214"/>
      <c r="N219" s="317"/>
      <c r="O219" s="317"/>
      <c r="P219" s="317"/>
      <c r="Q219" s="317"/>
    </row>
    <row r="220" spans="1:17" s="67" customFormat="1" ht="18" customHeight="1" outlineLevel="2" thickTop="1" thickBot="1">
      <c r="A220" s="213" t="s">
        <v>561</v>
      </c>
      <c r="B220" s="515" t="str">
        <f>'Orçamento Detalhado_Global'!B220</f>
        <v>[ ESCOLHER ]</v>
      </c>
      <c r="C220" s="447" t="str">
        <f>IF('Orçamento Detalhado_Global'!C220="","",'Orçamento Detalhado_Global'!C220)</f>
        <v/>
      </c>
      <c r="D220" s="211" t="str">
        <f>IF('Orçamento Detalhado_Global'!D220="","",'Orçamento Detalhado_Global'!D220)</f>
        <v>Verniz sobre concreto</v>
      </c>
      <c r="E220" s="570"/>
      <c r="F220" s="212" t="str">
        <f>IF('Orçamento Detalhado_Global'!F220="","",'Orçamento Detalhado_Global'!F220)</f>
        <v>M²</v>
      </c>
      <c r="G220" s="388">
        <f>'Orçamento Detalhado_Global'!G220</f>
        <v>0</v>
      </c>
      <c r="H220" s="213" t="str">
        <f t="shared" si="28"/>
        <v/>
      </c>
      <c r="I220" s="216" t="str">
        <f>'Orçamento Detalhado_Global'!I220</f>
        <v/>
      </c>
      <c r="J220" s="213" t="str">
        <f t="shared" si="29"/>
        <v/>
      </c>
      <c r="K220" s="68"/>
      <c r="L220" s="214"/>
      <c r="N220" s="317"/>
      <c r="O220" s="317"/>
      <c r="P220" s="317"/>
      <c r="Q220" s="317"/>
    </row>
    <row r="221" spans="1:17" s="67" customFormat="1" ht="18" customHeight="1" outlineLevel="2" thickTop="1" thickBot="1">
      <c r="A221" s="213" t="s">
        <v>563</v>
      </c>
      <c r="B221" s="515" t="str">
        <f>'Orçamento Detalhado_Global'!B221</f>
        <v>[ ESCOLHER ]</v>
      </c>
      <c r="C221" s="447" t="str">
        <f>IF('Orçamento Detalhado_Global'!C221="","",'Orçamento Detalhado_Global'!C221)</f>
        <v/>
      </c>
      <c r="D221" s="211" t="str">
        <f>IF('Orçamento Detalhado_Global'!D221="","",'Orçamento Detalhado_Global'!D221)</f>
        <v>Esquadria de madeira</v>
      </c>
      <c r="E221" s="570"/>
      <c r="F221" s="212" t="str">
        <f>IF('Orçamento Detalhado_Global'!F221="","",'Orçamento Detalhado_Global'!F221)</f>
        <v>M²</v>
      </c>
      <c r="G221" s="388">
        <f>'Orçamento Detalhado_Global'!G221</f>
        <v>0</v>
      </c>
      <c r="H221" s="213" t="str">
        <f t="shared" si="28"/>
        <v/>
      </c>
      <c r="I221" s="216" t="str">
        <f>'Orçamento Detalhado_Global'!I221</f>
        <v/>
      </c>
      <c r="J221" s="213" t="str">
        <f t="shared" si="29"/>
        <v/>
      </c>
      <c r="K221" s="68"/>
      <c r="L221" s="214"/>
      <c r="N221" s="317"/>
      <c r="O221" s="317"/>
      <c r="P221" s="317"/>
      <c r="Q221" s="317"/>
    </row>
    <row r="222" spans="1:17" s="67" customFormat="1" ht="18" customHeight="1" outlineLevel="2" thickTop="1" thickBot="1">
      <c r="A222" s="213" t="s">
        <v>565</v>
      </c>
      <c r="B222" s="515" t="str">
        <f>'Orçamento Detalhado_Global'!B222</f>
        <v>[ ESCOLHER ]</v>
      </c>
      <c r="C222" s="447" t="str">
        <f>IF('Orçamento Detalhado_Global'!C222="","",'Orçamento Detalhado_Global'!C222)</f>
        <v/>
      </c>
      <c r="D222" s="211" t="str">
        <f>IF('Orçamento Detalhado_Global'!D222="","",'Orçamento Detalhado_Global'!D222)</f>
        <v>Esquadria de ferro</v>
      </c>
      <c r="E222" s="570"/>
      <c r="F222" s="212" t="str">
        <f>IF('Orçamento Detalhado_Global'!F222="","",'Orçamento Detalhado_Global'!F222)</f>
        <v>M²</v>
      </c>
      <c r="G222" s="388">
        <f>'Orçamento Detalhado_Global'!G222</f>
        <v>0</v>
      </c>
      <c r="H222" s="213" t="str">
        <f t="shared" si="28"/>
        <v/>
      </c>
      <c r="I222" s="216" t="str">
        <f>'Orçamento Detalhado_Global'!I222</f>
        <v/>
      </c>
      <c r="J222" s="213" t="str">
        <f t="shared" si="29"/>
        <v/>
      </c>
      <c r="K222" s="68"/>
      <c r="L222" s="214"/>
      <c r="N222" s="317"/>
      <c r="O222" s="317"/>
      <c r="P222" s="317"/>
      <c r="Q222" s="317"/>
    </row>
    <row r="223" spans="1:17" s="67" customFormat="1" ht="18" customHeight="1" outlineLevel="2" thickTop="1" thickBot="1">
      <c r="A223" s="213" t="s">
        <v>567</v>
      </c>
      <c r="B223" s="515" t="str">
        <f>'Orçamento Detalhado_Global'!B223</f>
        <v>[ ESCOLHER ]</v>
      </c>
      <c r="C223" s="447" t="str">
        <f>IF('Orçamento Detalhado_Global'!C223="","",'Orçamento Detalhado_Global'!C223)</f>
        <v/>
      </c>
      <c r="D223" s="211" t="str">
        <f>IF('Orçamento Detalhado_Global'!D223="","",'Orçamento Detalhado_Global'!D223)</f>
        <v>Rodapés de madeira</v>
      </c>
      <c r="E223" s="570"/>
      <c r="F223" s="212" t="str">
        <f>IF('Orçamento Detalhado_Global'!F223="","",'Orçamento Detalhado_Global'!F223)</f>
        <v>M²</v>
      </c>
      <c r="G223" s="388">
        <f>'Orçamento Detalhado_Global'!G223</f>
        <v>0</v>
      </c>
      <c r="H223" s="213" t="str">
        <f t="shared" si="28"/>
        <v/>
      </c>
      <c r="I223" s="216" t="str">
        <f>'Orçamento Detalhado_Global'!I223</f>
        <v/>
      </c>
      <c r="J223" s="213" t="str">
        <f t="shared" si="29"/>
        <v/>
      </c>
      <c r="K223" s="68"/>
      <c r="L223" s="214"/>
      <c r="N223" s="317"/>
      <c r="O223" s="317"/>
      <c r="P223" s="317"/>
      <c r="Q223" s="317"/>
    </row>
    <row r="224" spans="1:17" s="67" customFormat="1" ht="18" customHeight="1" outlineLevel="2" thickTop="1" thickBot="1">
      <c r="A224" s="213" t="s">
        <v>569</v>
      </c>
      <c r="B224" s="515" t="str">
        <f>'Orçamento Detalhado_Global'!B224</f>
        <v>[ ESCOLHER ]</v>
      </c>
      <c r="C224" s="447" t="str">
        <f>IF('Orçamento Detalhado_Global'!C224="","",'Orçamento Detalhado_Global'!C224)</f>
        <v/>
      </c>
      <c r="D224" s="211" t="str">
        <f>IF('Orçamento Detalhado_Global'!D224="","",'Orçamento Detalhado_Global'!D224)</f>
        <v>Demarcação de vagas de garagem</v>
      </c>
      <c r="E224" s="570"/>
      <c r="F224" s="212" t="str">
        <f>IF('Orçamento Detalhado_Global'!F224="","",'Orçamento Detalhado_Global'!F224)</f>
        <v>M²</v>
      </c>
      <c r="G224" s="388">
        <f>'Orçamento Detalhado_Global'!G224</f>
        <v>0</v>
      </c>
      <c r="H224" s="213" t="str">
        <f t="shared" si="28"/>
        <v/>
      </c>
      <c r="I224" s="216" t="str">
        <f>'Orçamento Detalhado_Global'!I224</f>
        <v/>
      </c>
      <c r="J224" s="213" t="str">
        <f t="shared" si="29"/>
        <v/>
      </c>
      <c r="K224" s="68"/>
      <c r="L224" s="214"/>
      <c r="N224" s="317"/>
      <c r="O224" s="317"/>
      <c r="P224" s="317"/>
      <c r="Q224" s="317"/>
    </row>
    <row r="225" spans="1:17" s="67" customFormat="1" ht="18" customHeight="1" outlineLevel="2" thickTop="1" thickBot="1">
      <c r="A225" s="213" t="s">
        <v>571</v>
      </c>
      <c r="B225" s="515" t="str">
        <f>'Orçamento Detalhado_Global'!B225</f>
        <v>[ ESCOLHER ]</v>
      </c>
      <c r="C225" s="447" t="str">
        <f>IF('Orçamento Detalhado_Global'!C225="","",'Orçamento Detalhado_Global'!C225)</f>
        <v/>
      </c>
      <c r="D225" s="211" t="str">
        <f>IF('Orçamento Detalhado_Global'!D225="","",'Orçamento Detalhado_Global'!D225)</f>
        <v/>
      </c>
      <c r="E225" s="570"/>
      <c r="F225" s="212" t="str">
        <f>IF('Orçamento Detalhado_Global'!F225="","",'Orçamento Detalhado_Global'!F225)</f>
        <v/>
      </c>
      <c r="G225" s="388">
        <f>'Orçamento Detalhado_Global'!G225</f>
        <v>0</v>
      </c>
      <c r="H225" s="213" t="str">
        <f t="shared" si="28"/>
        <v/>
      </c>
      <c r="I225" s="216" t="str">
        <f>'Orçamento Detalhado_Global'!I225</f>
        <v/>
      </c>
      <c r="J225" s="213" t="str">
        <f t="shared" si="29"/>
        <v/>
      </c>
      <c r="K225" s="68"/>
      <c r="L225" s="214"/>
      <c r="N225" s="317"/>
      <c r="O225" s="317"/>
      <c r="P225" s="317"/>
      <c r="Q225" s="317"/>
    </row>
    <row r="226" spans="1:17" s="67" customFormat="1" ht="18" customHeight="1" outlineLevel="2" thickTop="1" thickBot="1">
      <c r="A226" s="213" t="s">
        <v>572</v>
      </c>
      <c r="B226" s="515" t="str">
        <f>'Orçamento Detalhado_Global'!B226</f>
        <v>[ ESCOLHER ]</v>
      </c>
      <c r="C226" s="447" t="str">
        <f>IF('Orçamento Detalhado_Global'!C226="","",'Orçamento Detalhado_Global'!C226)</f>
        <v/>
      </c>
      <c r="D226" s="211" t="str">
        <f>IF('Orçamento Detalhado_Global'!D226="","",'Orçamento Detalhado_Global'!D226)</f>
        <v/>
      </c>
      <c r="E226" s="570"/>
      <c r="F226" s="212" t="str">
        <f>IF('Orçamento Detalhado_Global'!F226="","",'Orçamento Detalhado_Global'!F226)</f>
        <v/>
      </c>
      <c r="G226" s="388">
        <f>'Orçamento Detalhado_Global'!G226</f>
        <v>0</v>
      </c>
      <c r="H226" s="213" t="str">
        <f t="shared" si="28"/>
        <v/>
      </c>
      <c r="I226" s="216" t="str">
        <f>'Orçamento Detalhado_Global'!I226</f>
        <v/>
      </c>
      <c r="J226" s="213" t="str">
        <f t="shared" si="29"/>
        <v/>
      </c>
      <c r="K226" s="68"/>
      <c r="L226" s="214"/>
      <c r="N226" s="317"/>
      <c r="O226" s="317"/>
      <c r="P226" s="317"/>
      <c r="Q226" s="317"/>
    </row>
    <row r="227" spans="1:17" s="67" customFormat="1" ht="18" customHeight="1" outlineLevel="2" thickTop="1" thickBot="1">
      <c r="A227" s="213" t="s">
        <v>573</v>
      </c>
      <c r="B227" s="515" t="str">
        <f>'Orçamento Detalhado_Global'!B227</f>
        <v>[ ESCOLHER ]</v>
      </c>
      <c r="C227" s="447" t="str">
        <f>IF('Orçamento Detalhado_Global'!C227="","",'Orçamento Detalhado_Global'!C227)</f>
        <v/>
      </c>
      <c r="D227" s="211" t="str">
        <f>IF('Orçamento Detalhado_Global'!D227="","",'Orçamento Detalhado_Global'!D227)</f>
        <v/>
      </c>
      <c r="E227" s="570"/>
      <c r="F227" s="212" t="str">
        <f>IF('Orçamento Detalhado_Global'!F227="","",'Orçamento Detalhado_Global'!F227)</f>
        <v/>
      </c>
      <c r="G227" s="388">
        <f>'Orçamento Detalhado_Global'!G227</f>
        <v>0</v>
      </c>
      <c r="H227" s="213" t="str">
        <f t="shared" si="28"/>
        <v/>
      </c>
      <c r="I227" s="216" t="str">
        <f>'Orçamento Detalhado_Global'!I227</f>
        <v/>
      </c>
      <c r="J227" s="213" t="str">
        <f t="shared" si="29"/>
        <v/>
      </c>
      <c r="K227" s="68"/>
      <c r="L227" s="214"/>
      <c r="N227" s="317"/>
      <c r="O227" s="317"/>
      <c r="P227" s="317"/>
      <c r="Q227" s="317"/>
    </row>
    <row r="228" spans="1:17" s="67" customFormat="1" ht="18" customHeight="1" outlineLevel="2" thickTop="1" thickBot="1">
      <c r="A228" s="213" t="s">
        <v>574</v>
      </c>
      <c r="B228" s="515" t="str">
        <f>'Orçamento Detalhado_Global'!B228</f>
        <v>[ ESCOLHER ]</v>
      </c>
      <c r="C228" s="447" t="str">
        <f>IF('Orçamento Detalhado_Global'!C228="","",'Orçamento Detalhado_Global'!C228)</f>
        <v/>
      </c>
      <c r="D228" s="211" t="str">
        <f>IF('Orçamento Detalhado_Global'!D228="","",'Orçamento Detalhado_Global'!D228)</f>
        <v/>
      </c>
      <c r="E228" s="570"/>
      <c r="F228" s="212" t="str">
        <f>IF('Orçamento Detalhado_Global'!F228="","",'Orçamento Detalhado_Global'!F228)</f>
        <v/>
      </c>
      <c r="G228" s="388">
        <f>'Orçamento Detalhado_Global'!G228</f>
        <v>0</v>
      </c>
      <c r="H228" s="213" t="str">
        <f t="shared" si="28"/>
        <v/>
      </c>
      <c r="I228" s="216" t="str">
        <f>'Orçamento Detalhado_Global'!I228</f>
        <v/>
      </c>
      <c r="J228" s="213" t="str">
        <f t="shared" si="29"/>
        <v/>
      </c>
      <c r="K228" s="68"/>
      <c r="L228" s="214"/>
      <c r="N228" s="317"/>
      <c r="O228" s="317"/>
      <c r="P228" s="317"/>
      <c r="Q228" s="317"/>
    </row>
    <row r="229" spans="1:17" s="67" customFormat="1" ht="16.5" customHeight="1" outlineLevel="2" thickTop="1" thickBot="1">
      <c r="A229" s="213" t="s">
        <v>575</v>
      </c>
      <c r="B229" s="515" t="str">
        <f>'Orçamento Detalhado_Global'!B229</f>
        <v>[ ESCOLHER ]</v>
      </c>
      <c r="C229" s="447" t="str">
        <f>IF('Orçamento Detalhado_Global'!C229="","",'Orçamento Detalhado_Global'!C229)</f>
        <v/>
      </c>
      <c r="D229" s="211" t="str">
        <f>IF('Orçamento Detalhado_Global'!D229="","",'Orçamento Detalhado_Global'!D229)</f>
        <v/>
      </c>
      <c r="E229" s="570"/>
      <c r="F229" s="212" t="str">
        <f>IF('Orçamento Detalhado_Global'!F229="","",'Orçamento Detalhado_Global'!F229)</f>
        <v/>
      </c>
      <c r="G229" s="388">
        <f>'Orçamento Detalhado_Global'!G229</f>
        <v>0</v>
      </c>
      <c r="H229" s="213" t="str">
        <f t="shared" si="28"/>
        <v/>
      </c>
      <c r="I229" s="216" t="str">
        <f>'Orçamento Detalhado_Global'!I229</f>
        <v/>
      </c>
      <c r="J229" s="213" t="str">
        <f t="shared" si="29"/>
        <v/>
      </c>
      <c r="K229" s="68"/>
      <c r="L229" s="214"/>
      <c r="N229" s="317"/>
      <c r="O229" s="317"/>
      <c r="P229" s="317"/>
      <c r="Q229" s="317"/>
    </row>
    <row r="230" spans="1:17" s="67" customFormat="1" ht="18" customHeight="1" outlineLevel="1" thickTop="1" thickBot="1">
      <c r="A230" s="226" t="s">
        <v>172</v>
      </c>
      <c r="B230" s="442"/>
      <c r="C230" s="446"/>
      <c r="D230" s="227" t="s">
        <v>576</v>
      </c>
      <c r="E230" s="228"/>
      <c r="F230" s="228"/>
      <c r="G230" s="219"/>
      <c r="H230" s="219">
        <f>SUM(H231:H248)</f>
        <v>0</v>
      </c>
      <c r="I230" s="219"/>
      <c r="J230" s="219">
        <f>SUM(J231:J248)</f>
        <v>0</v>
      </c>
      <c r="K230" s="68"/>
      <c r="L230" s="223"/>
      <c r="N230" s="317"/>
      <c r="O230" s="317"/>
      <c r="P230" s="317"/>
      <c r="Q230" s="317"/>
    </row>
    <row r="231" spans="1:17" s="67" customFormat="1" ht="18" customHeight="1" outlineLevel="2" thickTop="1" thickBot="1">
      <c r="A231" s="213" t="s">
        <v>577</v>
      </c>
      <c r="B231" s="515" t="str">
        <f>'Orçamento Detalhado_Global'!B231</f>
        <v>[ ESCOLHER ]</v>
      </c>
      <c r="C231" s="447" t="str">
        <f>IF('Orçamento Detalhado_Global'!C231="","",'Orçamento Detalhado_Global'!C231)</f>
        <v/>
      </c>
      <c r="D231" s="211" t="str">
        <f>IF('Orçamento Detalhado_Global'!D231="","",'Orçamento Detalhado_Global'!D231)</f>
        <v>Regularização</v>
      </c>
      <c r="E231" s="570"/>
      <c r="F231" s="212" t="str">
        <f>IF('Orçamento Detalhado_Global'!F231="","",'Orçamento Detalhado_Global'!F231)</f>
        <v>M²</v>
      </c>
      <c r="G231" s="388">
        <f>'Orçamento Detalhado_Global'!G231</f>
        <v>0</v>
      </c>
      <c r="H231" s="213" t="str">
        <f t="shared" ref="H231:H248" si="30">IF(E231="","",ROUND(G231*E231,2))</f>
        <v/>
      </c>
      <c r="I231" s="216" t="str">
        <f>'Orçamento Detalhado_Global'!I231</f>
        <v/>
      </c>
      <c r="J231" s="213" t="str">
        <f t="shared" ref="J231:J248" si="31">IF(E231="","",ROUND(I231*E231,2))</f>
        <v/>
      </c>
      <c r="K231" s="68"/>
      <c r="L231" s="214"/>
      <c r="N231" s="317"/>
      <c r="O231" s="317"/>
      <c r="P231" s="317"/>
      <c r="Q231" s="317"/>
    </row>
    <row r="232" spans="1:17" s="67" customFormat="1" ht="18" customHeight="1" outlineLevel="2" thickTop="1" thickBot="1">
      <c r="A232" s="213" t="s">
        <v>579</v>
      </c>
      <c r="B232" s="515" t="str">
        <f>'Orçamento Detalhado_Global'!B232</f>
        <v>[ ESCOLHER ]</v>
      </c>
      <c r="C232" s="447" t="str">
        <f>IF('Orçamento Detalhado_Global'!C232="","",'Orçamento Detalhado_Global'!C232)</f>
        <v/>
      </c>
      <c r="D232" s="211" t="str">
        <f>IF('Orçamento Detalhado_Global'!D232="","",'Orçamento Detalhado_Global'!D232)</f>
        <v>Contrapiso</v>
      </c>
      <c r="E232" s="570"/>
      <c r="F232" s="212" t="str">
        <f>IF('Orçamento Detalhado_Global'!F232="","",'Orçamento Detalhado_Global'!F232)</f>
        <v>M²</v>
      </c>
      <c r="G232" s="388">
        <f>'Orçamento Detalhado_Global'!G232</f>
        <v>0</v>
      </c>
      <c r="H232" s="213" t="str">
        <f t="shared" si="30"/>
        <v/>
      </c>
      <c r="I232" s="216" t="str">
        <f>'Orçamento Detalhado_Global'!I232</f>
        <v/>
      </c>
      <c r="J232" s="213" t="str">
        <f t="shared" si="31"/>
        <v/>
      </c>
      <c r="K232" s="68"/>
      <c r="L232" s="214"/>
      <c r="N232" s="317"/>
      <c r="O232" s="317"/>
      <c r="P232" s="317"/>
      <c r="Q232" s="317"/>
    </row>
    <row r="233" spans="1:17" s="67" customFormat="1" ht="18" customHeight="1" outlineLevel="2" thickTop="1" thickBot="1">
      <c r="A233" s="213" t="s">
        <v>581</v>
      </c>
      <c r="B233" s="515" t="str">
        <f>'Orçamento Detalhado_Global'!B233</f>
        <v>[ ESCOLHER ]</v>
      </c>
      <c r="C233" s="447" t="str">
        <f>IF('Orçamento Detalhado_Global'!C233="","",'Orçamento Detalhado_Global'!C233)</f>
        <v/>
      </c>
      <c r="D233" s="211" t="str">
        <f>IF('Orçamento Detalhado_Global'!D233="","",'Orçamento Detalhado_Global'!D233)</f>
        <v>Piso cimentado liso</v>
      </c>
      <c r="E233" s="570"/>
      <c r="F233" s="212" t="str">
        <f>IF('Orçamento Detalhado_Global'!F233="","",'Orçamento Detalhado_Global'!F233)</f>
        <v>M²</v>
      </c>
      <c r="G233" s="388">
        <f>'Orçamento Detalhado_Global'!G233</f>
        <v>0</v>
      </c>
      <c r="H233" s="213" t="str">
        <f t="shared" si="30"/>
        <v/>
      </c>
      <c r="I233" s="216" t="str">
        <f>'Orçamento Detalhado_Global'!I233</f>
        <v/>
      </c>
      <c r="J233" s="213" t="str">
        <f t="shared" si="31"/>
        <v/>
      </c>
      <c r="K233" s="68"/>
      <c r="L233" s="214"/>
      <c r="N233" s="317"/>
      <c r="O233" s="317"/>
      <c r="P233" s="317"/>
      <c r="Q233" s="317"/>
    </row>
    <row r="234" spans="1:17" s="67" customFormat="1" ht="18" customHeight="1" outlineLevel="2" thickTop="1" thickBot="1">
      <c r="A234" s="213" t="s">
        <v>583</v>
      </c>
      <c r="B234" s="515" t="str">
        <f>'Orçamento Detalhado_Global'!B234</f>
        <v>[ ESCOLHER ]</v>
      </c>
      <c r="C234" s="447" t="str">
        <f>IF('Orçamento Detalhado_Global'!C234="","",'Orçamento Detalhado_Global'!C234)</f>
        <v/>
      </c>
      <c r="D234" s="211" t="str">
        <f>IF('Orçamento Detalhado_Global'!D234="","",'Orçamento Detalhado_Global'!D234)</f>
        <v>Ceramica</v>
      </c>
      <c r="E234" s="570"/>
      <c r="F234" s="212" t="str">
        <f>IF('Orçamento Detalhado_Global'!F234="","",'Orçamento Detalhado_Global'!F234)</f>
        <v>M²</v>
      </c>
      <c r="G234" s="388">
        <f>'Orçamento Detalhado_Global'!G234</f>
        <v>0</v>
      </c>
      <c r="H234" s="213" t="str">
        <f t="shared" si="30"/>
        <v/>
      </c>
      <c r="I234" s="216" t="str">
        <f>'Orçamento Detalhado_Global'!I234</f>
        <v/>
      </c>
      <c r="J234" s="213" t="str">
        <f t="shared" si="31"/>
        <v/>
      </c>
      <c r="K234" s="68"/>
      <c r="L234" s="214"/>
      <c r="N234" s="317"/>
      <c r="O234" s="317"/>
      <c r="P234" s="317"/>
      <c r="Q234" s="317"/>
    </row>
    <row r="235" spans="1:17" s="67" customFormat="1" ht="18" customHeight="1" outlineLevel="2" thickTop="1" thickBot="1">
      <c r="A235" s="213" t="s">
        <v>584</v>
      </c>
      <c r="B235" s="515" t="str">
        <f>'Orçamento Detalhado_Global'!B235</f>
        <v>[ ESCOLHER ]</v>
      </c>
      <c r="C235" s="447" t="str">
        <f>IF('Orçamento Detalhado_Global'!C235="","",'Orçamento Detalhado_Global'!C235)</f>
        <v/>
      </c>
      <c r="D235" s="211" t="str">
        <f>IF('Orçamento Detalhado_Global'!D235="","",'Orçamento Detalhado_Global'!D235)</f>
        <v>Rejunte</v>
      </c>
      <c r="E235" s="570"/>
      <c r="F235" s="212" t="str">
        <f>IF('Orçamento Detalhado_Global'!F235="","",'Orçamento Detalhado_Global'!F235)</f>
        <v>M²</v>
      </c>
      <c r="G235" s="388">
        <f>'Orçamento Detalhado_Global'!G235</f>
        <v>0</v>
      </c>
      <c r="H235" s="213" t="str">
        <f t="shared" si="30"/>
        <v/>
      </c>
      <c r="I235" s="216" t="str">
        <f>'Orçamento Detalhado_Global'!I235</f>
        <v/>
      </c>
      <c r="J235" s="213" t="str">
        <f t="shared" si="31"/>
        <v/>
      </c>
      <c r="K235" s="68"/>
      <c r="L235" s="214"/>
      <c r="N235" s="317"/>
      <c r="O235" s="317"/>
      <c r="P235" s="317"/>
      <c r="Q235" s="317"/>
    </row>
    <row r="236" spans="1:17" s="67" customFormat="1" ht="18" customHeight="1" outlineLevel="2" thickTop="1" thickBot="1">
      <c r="A236" s="213" t="s">
        <v>586</v>
      </c>
      <c r="B236" s="515" t="str">
        <f>'Orçamento Detalhado_Global'!B236</f>
        <v>[ ESCOLHER ]</v>
      </c>
      <c r="C236" s="447" t="str">
        <f>IF('Orçamento Detalhado_Global'!C236="","",'Orçamento Detalhado_Global'!C236)</f>
        <v/>
      </c>
      <c r="D236" s="211" t="str">
        <f>IF('Orçamento Detalhado_Global'!D236="","",'Orçamento Detalhado_Global'!D236)</f>
        <v>Porcelanato</v>
      </c>
      <c r="E236" s="570"/>
      <c r="F236" s="212" t="str">
        <f>IF('Orçamento Detalhado_Global'!F236="","",'Orçamento Detalhado_Global'!F236)</f>
        <v>M²</v>
      </c>
      <c r="G236" s="388">
        <f>'Orçamento Detalhado_Global'!G236</f>
        <v>0</v>
      </c>
      <c r="H236" s="213" t="str">
        <f t="shared" si="30"/>
        <v/>
      </c>
      <c r="I236" s="216" t="str">
        <f>'Orçamento Detalhado_Global'!I236</f>
        <v/>
      </c>
      <c r="J236" s="213" t="str">
        <f t="shared" si="31"/>
        <v/>
      </c>
      <c r="K236" s="68"/>
      <c r="L236" s="214"/>
      <c r="N236" s="317"/>
      <c r="O236" s="317"/>
      <c r="P236" s="317"/>
      <c r="Q236" s="317"/>
    </row>
    <row r="237" spans="1:17" s="67" customFormat="1" ht="18" customHeight="1" outlineLevel="2" thickTop="1" thickBot="1">
      <c r="A237" s="213" t="s">
        <v>588</v>
      </c>
      <c r="B237" s="515" t="str">
        <f>'Orçamento Detalhado_Global'!B237</f>
        <v>[ ESCOLHER ]</v>
      </c>
      <c r="C237" s="447" t="str">
        <f>IF('Orçamento Detalhado_Global'!C237="","",'Orçamento Detalhado_Global'!C237)</f>
        <v/>
      </c>
      <c r="D237" s="211" t="str">
        <f>IF('Orçamento Detalhado_Global'!D237="","",'Orçamento Detalhado_Global'!D237)</f>
        <v>Tábua Corrida</v>
      </c>
      <c r="E237" s="570"/>
      <c r="F237" s="212" t="str">
        <f>IF('Orçamento Detalhado_Global'!F237="","",'Orçamento Detalhado_Global'!F237)</f>
        <v>M²</v>
      </c>
      <c r="G237" s="388">
        <f>'Orçamento Detalhado_Global'!G237</f>
        <v>0</v>
      </c>
      <c r="H237" s="213" t="str">
        <f t="shared" si="30"/>
        <v/>
      </c>
      <c r="I237" s="216" t="str">
        <f>'Orçamento Detalhado_Global'!I237</f>
        <v/>
      </c>
      <c r="J237" s="213" t="str">
        <f t="shared" si="31"/>
        <v/>
      </c>
      <c r="K237" s="68"/>
      <c r="L237" s="214"/>
      <c r="N237" s="317"/>
      <c r="O237" s="317"/>
      <c r="P237" s="317"/>
      <c r="Q237" s="317"/>
    </row>
    <row r="238" spans="1:17" s="67" customFormat="1" ht="18" customHeight="1" outlineLevel="2" thickTop="1" thickBot="1">
      <c r="A238" s="213" t="s">
        <v>590</v>
      </c>
      <c r="B238" s="515" t="str">
        <f>'Orçamento Detalhado_Global'!B238</f>
        <v>[ ESCOLHER ]</v>
      </c>
      <c r="C238" s="447" t="str">
        <f>IF('Orçamento Detalhado_Global'!C238="","",'Orçamento Detalhado_Global'!C238)</f>
        <v/>
      </c>
      <c r="D238" s="211" t="str">
        <f>IF('Orçamento Detalhado_Global'!D238="","",'Orçamento Detalhado_Global'!D238)</f>
        <v>Vinílico</v>
      </c>
      <c r="E238" s="570"/>
      <c r="F238" s="212" t="str">
        <f>IF('Orçamento Detalhado_Global'!F238="","",'Orçamento Detalhado_Global'!F238)</f>
        <v>M²</v>
      </c>
      <c r="G238" s="388">
        <f>'Orçamento Detalhado_Global'!G238</f>
        <v>0</v>
      </c>
      <c r="H238" s="213" t="str">
        <f t="shared" si="30"/>
        <v/>
      </c>
      <c r="I238" s="216" t="str">
        <f>'Orçamento Detalhado_Global'!I238</f>
        <v/>
      </c>
      <c r="J238" s="213" t="str">
        <f t="shared" si="31"/>
        <v/>
      </c>
      <c r="K238" s="68"/>
      <c r="L238" s="214"/>
      <c r="N238" s="317"/>
      <c r="O238" s="317"/>
      <c r="P238" s="317"/>
      <c r="Q238" s="317"/>
    </row>
    <row r="239" spans="1:17" s="67" customFormat="1" ht="18" customHeight="1" outlineLevel="2" thickTop="1" thickBot="1">
      <c r="A239" s="213" t="s">
        <v>592</v>
      </c>
      <c r="B239" s="515" t="str">
        <f>'Orçamento Detalhado_Global'!B239</f>
        <v>[ ESCOLHER ]</v>
      </c>
      <c r="C239" s="447" t="str">
        <f>IF('Orçamento Detalhado_Global'!C239="","",'Orçamento Detalhado_Global'!C239)</f>
        <v/>
      </c>
      <c r="D239" s="211" t="str">
        <f>IF('Orçamento Detalhado_Global'!D239="","",'Orçamento Detalhado_Global'!D239)</f>
        <v>Laminados</v>
      </c>
      <c r="E239" s="570"/>
      <c r="F239" s="212" t="str">
        <f>IF('Orçamento Detalhado_Global'!F239="","",'Orçamento Detalhado_Global'!F239)</f>
        <v>M²</v>
      </c>
      <c r="G239" s="388">
        <f>'Orçamento Detalhado_Global'!G239</f>
        <v>0</v>
      </c>
      <c r="H239" s="213" t="str">
        <f t="shared" si="30"/>
        <v/>
      </c>
      <c r="I239" s="216" t="str">
        <f>'Orçamento Detalhado_Global'!I239</f>
        <v/>
      </c>
      <c r="J239" s="213" t="str">
        <f t="shared" si="31"/>
        <v/>
      </c>
      <c r="K239" s="68"/>
      <c r="L239" s="214"/>
      <c r="N239" s="317"/>
      <c r="O239" s="317"/>
      <c r="P239" s="317"/>
      <c r="Q239" s="317"/>
    </row>
    <row r="240" spans="1:17" s="67" customFormat="1" ht="18" customHeight="1" outlineLevel="2" thickTop="1" thickBot="1">
      <c r="A240" s="213" t="s">
        <v>594</v>
      </c>
      <c r="B240" s="515" t="str">
        <f>'Orçamento Detalhado_Global'!B240</f>
        <v>[ ESCOLHER ]</v>
      </c>
      <c r="C240" s="447" t="str">
        <f>IF('Orçamento Detalhado_Global'!C240="","",'Orçamento Detalhado_Global'!C240)</f>
        <v/>
      </c>
      <c r="D240" s="211" t="str">
        <f>IF('Orçamento Detalhado_Global'!D240="","",'Orçamento Detalhado_Global'!D240)</f>
        <v>Rodapés de madeira</v>
      </c>
      <c r="E240" s="570"/>
      <c r="F240" s="212" t="str">
        <f>IF('Orçamento Detalhado_Global'!F240="","",'Orçamento Detalhado_Global'!F240)</f>
        <v>ML</v>
      </c>
      <c r="G240" s="388">
        <f>'Orçamento Detalhado_Global'!G240</f>
        <v>0</v>
      </c>
      <c r="H240" s="213" t="str">
        <f t="shared" si="30"/>
        <v/>
      </c>
      <c r="I240" s="216" t="str">
        <f>'Orçamento Detalhado_Global'!I240</f>
        <v/>
      </c>
      <c r="J240" s="213" t="str">
        <f t="shared" si="31"/>
        <v/>
      </c>
      <c r="K240" s="68"/>
      <c r="L240" s="214"/>
      <c r="N240" s="317"/>
      <c r="O240" s="317"/>
      <c r="P240" s="317"/>
      <c r="Q240" s="317"/>
    </row>
    <row r="241" spans="1:17" s="67" customFormat="1" ht="18" customHeight="1" outlineLevel="2" thickTop="1" thickBot="1">
      <c r="A241" s="213" t="s">
        <v>595</v>
      </c>
      <c r="B241" s="515" t="str">
        <f>'Orçamento Detalhado_Global'!B241</f>
        <v>[ ESCOLHER ]</v>
      </c>
      <c r="C241" s="447" t="str">
        <f>IF('Orçamento Detalhado_Global'!C241="","",'Orçamento Detalhado_Global'!C241)</f>
        <v/>
      </c>
      <c r="D241" s="211" t="str">
        <f>IF('Orçamento Detalhado_Global'!D241="","",'Orçamento Detalhado_Global'!D241)</f>
        <v>Rodapés de ceramica</v>
      </c>
      <c r="E241" s="570"/>
      <c r="F241" s="212" t="str">
        <f>IF('Orçamento Detalhado_Global'!F241="","",'Orçamento Detalhado_Global'!F241)</f>
        <v>ML</v>
      </c>
      <c r="G241" s="388">
        <f>'Orçamento Detalhado_Global'!G241</f>
        <v>0</v>
      </c>
      <c r="H241" s="213" t="str">
        <f t="shared" si="30"/>
        <v/>
      </c>
      <c r="I241" s="216" t="str">
        <f>'Orçamento Detalhado_Global'!I241</f>
        <v/>
      </c>
      <c r="J241" s="213" t="str">
        <f t="shared" si="31"/>
        <v/>
      </c>
      <c r="K241" s="68"/>
      <c r="L241" s="214"/>
      <c r="N241" s="317"/>
      <c r="O241" s="317"/>
      <c r="P241" s="317"/>
      <c r="Q241" s="317"/>
    </row>
    <row r="242" spans="1:17" s="67" customFormat="1" ht="18" customHeight="1" outlineLevel="2" thickTop="1" thickBot="1">
      <c r="A242" s="213" t="s">
        <v>597</v>
      </c>
      <c r="B242" s="515" t="str">
        <f>'Orçamento Detalhado_Global'!B242</f>
        <v>[ ESCOLHER ]</v>
      </c>
      <c r="C242" s="447" t="str">
        <f>IF('Orçamento Detalhado_Global'!C242="","",'Orçamento Detalhado_Global'!C242)</f>
        <v/>
      </c>
      <c r="D242" s="211" t="str">
        <f>IF('Orçamento Detalhado_Global'!D242="","",'Orçamento Detalhado_Global'!D242)</f>
        <v>Soleiras</v>
      </c>
      <c r="E242" s="570"/>
      <c r="F242" s="212" t="str">
        <f>IF('Orçamento Detalhado_Global'!F242="","",'Orçamento Detalhado_Global'!F242)</f>
        <v>ML</v>
      </c>
      <c r="G242" s="388">
        <f>'Orçamento Detalhado_Global'!G242</f>
        <v>0</v>
      </c>
      <c r="H242" s="213" t="str">
        <f t="shared" si="30"/>
        <v/>
      </c>
      <c r="I242" s="216" t="str">
        <f>'Orçamento Detalhado_Global'!I242</f>
        <v/>
      </c>
      <c r="J242" s="213" t="str">
        <f t="shared" si="31"/>
        <v/>
      </c>
      <c r="K242" s="68"/>
      <c r="L242" s="214"/>
      <c r="N242" s="317"/>
      <c r="O242" s="317"/>
      <c r="P242" s="317"/>
      <c r="Q242" s="317"/>
    </row>
    <row r="243" spans="1:17" s="67" customFormat="1" ht="18" customHeight="1" outlineLevel="2" thickTop="1" thickBot="1">
      <c r="A243" s="213" t="s">
        <v>599</v>
      </c>
      <c r="B243" s="515" t="str">
        <f>'Orçamento Detalhado_Global'!B243</f>
        <v>[ ESCOLHER ]</v>
      </c>
      <c r="C243" s="447" t="str">
        <f>IF('Orçamento Detalhado_Global'!C243="","",'Orçamento Detalhado_Global'!C243)</f>
        <v/>
      </c>
      <c r="D243" s="211" t="str">
        <f>IF('Orçamento Detalhado_Global'!D243="","",'Orçamento Detalhado_Global'!D243)</f>
        <v>Acessibilidade (Piso tátil, etc)</v>
      </c>
      <c r="E243" s="570"/>
      <c r="F243" s="212" t="str">
        <f>IF('Orçamento Detalhado_Global'!F243="","",'Orçamento Detalhado_Global'!F243)</f>
        <v>ML</v>
      </c>
      <c r="G243" s="388">
        <f>'Orçamento Detalhado_Global'!G243</f>
        <v>0</v>
      </c>
      <c r="H243" s="213" t="str">
        <f t="shared" si="30"/>
        <v/>
      </c>
      <c r="I243" s="216" t="str">
        <f>'Orçamento Detalhado_Global'!I243</f>
        <v/>
      </c>
      <c r="J243" s="213" t="str">
        <f t="shared" si="31"/>
        <v/>
      </c>
      <c r="K243" s="68"/>
      <c r="L243" s="214"/>
      <c r="N243" s="317"/>
      <c r="O243" s="317"/>
      <c r="P243" s="317"/>
      <c r="Q243" s="317"/>
    </row>
    <row r="244" spans="1:17" s="67" customFormat="1" ht="18" customHeight="1" outlineLevel="2" thickTop="1" thickBot="1">
      <c r="A244" s="213" t="s">
        <v>601</v>
      </c>
      <c r="B244" s="515" t="str">
        <f>'Orçamento Detalhado_Global'!B244</f>
        <v>[ ESCOLHER ]</v>
      </c>
      <c r="C244" s="447" t="str">
        <f>IF('Orçamento Detalhado_Global'!C244="","",'Orçamento Detalhado_Global'!C244)</f>
        <v/>
      </c>
      <c r="D244" s="211" t="str">
        <f>IF('Orçamento Detalhado_Global'!D244="","",'Orçamento Detalhado_Global'!D244)</f>
        <v/>
      </c>
      <c r="E244" s="570"/>
      <c r="F244" s="212" t="str">
        <f>IF('Orçamento Detalhado_Global'!F244="","",'Orçamento Detalhado_Global'!F244)</f>
        <v/>
      </c>
      <c r="G244" s="388">
        <f>'Orçamento Detalhado_Global'!G244</f>
        <v>0</v>
      </c>
      <c r="H244" s="213" t="str">
        <f t="shared" si="30"/>
        <v/>
      </c>
      <c r="I244" s="216" t="str">
        <f>'Orçamento Detalhado_Global'!I244</f>
        <v/>
      </c>
      <c r="J244" s="213" t="str">
        <f t="shared" si="31"/>
        <v/>
      </c>
      <c r="K244" s="68"/>
      <c r="L244" s="214"/>
      <c r="N244" s="317"/>
      <c r="O244" s="317"/>
      <c r="P244" s="317"/>
      <c r="Q244" s="317"/>
    </row>
    <row r="245" spans="1:17" s="67" customFormat="1" ht="18" customHeight="1" outlineLevel="2" thickTop="1" thickBot="1">
      <c r="A245" s="213" t="s">
        <v>602</v>
      </c>
      <c r="B245" s="515" t="str">
        <f>'Orçamento Detalhado_Global'!B245</f>
        <v>[ ESCOLHER ]</v>
      </c>
      <c r="C245" s="447" t="str">
        <f>IF('Orçamento Detalhado_Global'!C245="","",'Orçamento Detalhado_Global'!C245)</f>
        <v/>
      </c>
      <c r="D245" s="211" t="str">
        <f>IF('Orçamento Detalhado_Global'!D245="","",'Orçamento Detalhado_Global'!D245)</f>
        <v/>
      </c>
      <c r="E245" s="570"/>
      <c r="F245" s="212" t="str">
        <f>IF('Orçamento Detalhado_Global'!F245="","",'Orçamento Detalhado_Global'!F245)</f>
        <v/>
      </c>
      <c r="G245" s="388">
        <f>'Orçamento Detalhado_Global'!G245</f>
        <v>0</v>
      </c>
      <c r="H245" s="213" t="str">
        <f t="shared" si="30"/>
        <v/>
      </c>
      <c r="I245" s="216" t="str">
        <f>'Orçamento Detalhado_Global'!I245</f>
        <v/>
      </c>
      <c r="J245" s="213" t="str">
        <f t="shared" si="31"/>
        <v/>
      </c>
      <c r="K245" s="68"/>
      <c r="L245" s="214"/>
      <c r="N245" s="317"/>
      <c r="O245" s="317"/>
      <c r="P245" s="317"/>
      <c r="Q245" s="317"/>
    </row>
    <row r="246" spans="1:17" s="67" customFormat="1" ht="18" customHeight="1" outlineLevel="2" thickTop="1" thickBot="1">
      <c r="A246" s="213" t="s">
        <v>603</v>
      </c>
      <c r="B246" s="515" t="str">
        <f>'Orçamento Detalhado_Global'!B246</f>
        <v>[ ESCOLHER ]</v>
      </c>
      <c r="C246" s="447" t="str">
        <f>IF('Orçamento Detalhado_Global'!C246="","",'Orçamento Detalhado_Global'!C246)</f>
        <v/>
      </c>
      <c r="D246" s="211" t="str">
        <f>IF('Orçamento Detalhado_Global'!D246="","",'Orçamento Detalhado_Global'!D246)</f>
        <v/>
      </c>
      <c r="E246" s="570"/>
      <c r="F246" s="212" t="str">
        <f>IF('Orçamento Detalhado_Global'!F246="","",'Orçamento Detalhado_Global'!F246)</f>
        <v/>
      </c>
      <c r="G246" s="388">
        <f>'Orçamento Detalhado_Global'!G246</f>
        <v>0</v>
      </c>
      <c r="H246" s="213" t="str">
        <f t="shared" si="30"/>
        <v/>
      </c>
      <c r="I246" s="216" t="str">
        <f>'Orçamento Detalhado_Global'!I246</f>
        <v/>
      </c>
      <c r="J246" s="213" t="str">
        <f t="shared" si="31"/>
        <v/>
      </c>
      <c r="K246" s="68"/>
      <c r="L246" s="214"/>
      <c r="N246" s="317"/>
      <c r="O246" s="317"/>
      <c r="P246" s="317"/>
      <c r="Q246" s="317"/>
    </row>
    <row r="247" spans="1:17" s="67" customFormat="1" ht="18" customHeight="1" outlineLevel="2" thickTop="1" thickBot="1">
      <c r="A247" s="213" t="s">
        <v>604</v>
      </c>
      <c r="B247" s="515" t="str">
        <f>'Orçamento Detalhado_Global'!B247</f>
        <v>[ ESCOLHER ]</v>
      </c>
      <c r="C247" s="447" t="str">
        <f>IF('Orçamento Detalhado_Global'!C247="","",'Orçamento Detalhado_Global'!C247)</f>
        <v/>
      </c>
      <c r="D247" s="211" t="str">
        <f>IF('Orçamento Detalhado_Global'!D247="","",'Orçamento Detalhado_Global'!D247)</f>
        <v/>
      </c>
      <c r="E247" s="570"/>
      <c r="F247" s="212" t="str">
        <f>IF('Orçamento Detalhado_Global'!F247="","",'Orçamento Detalhado_Global'!F247)</f>
        <v/>
      </c>
      <c r="G247" s="388">
        <f>'Orçamento Detalhado_Global'!G247</f>
        <v>0</v>
      </c>
      <c r="H247" s="213" t="str">
        <f t="shared" si="30"/>
        <v/>
      </c>
      <c r="I247" s="216" t="str">
        <f>'Orçamento Detalhado_Global'!I247</f>
        <v/>
      </c>
      <c r="J247" s="213" t="str">
        <f t="shared" si="31"/>
        <v/>
      </c>
      <c r="K247" s="68"/>
      <c r="L247" s="214"/>
      <c r="N247" s="317"/>
      <c r="O247" s="317"/>
      <c r="P247" s="317"/>
      <c r="Q247" s="317"/>
    </row>
    <row r="248" spans="1:17" s="67" customFormat="1" ht="18" customHeight="1" outlineLevel="2" thickTop="1" thickBot="1">
      <c r="A248" s="213" t="s">
        <v>605</v>
      </c>
      <c r="B248" s="515" t="str">
        <f>'Orçamento Detalhado_Global'!B248</f>
        <v>[ ESCOLHER ]</v>
      </c>
      <c r="C248" s="447" t="str">
        <f>IF('Orçamento Detalhado_Global'!C248="","",'Orçamento Detalhado_Global'!C248)</f>
        <v/>
      </c>
      <c r="D248" s="211" t="str">
        <f>IF('Orçamento Detalhado_Global'!D248="","",'Orçamento Detalhado_Global'!D248)</f>
        <v/>
      </c>
      <c r="E248" s="570"/>
      <c r="F248" s="212" t="str">
        <f>IF('Orçamento Detalhado_Global'!F248="","",'Orçamento Detalhado_Global'!F248)</f>
        <v/>
      </c>
      <c r="G248" s="388">
        <f>'Orçamento Detalhado_Global'!G248</f>
        <v>0</v>
      </c>
      <c r="H248" s="213" t="str">
        <f t="shared" si="30"/>
        <v/>
      </c>
      <c r="I248" s="216" t="str">
        <f>'Orçamento Detalhado_Global'!I248</f>
        <v/>
      </c>
      <c r="J248" s="213" t="str">
        <f t="shared" si="31"/>
        <v/>
      </c>
      <c r="K248" s="68"/>
      <c r="L248" s="214"/>
      <c r="N248" s="317"/>
      <c r="O248" s="317"/>
      <c r="P248" s="317"/>
      <c r="Q248" s="317"/>
    </row>
    <row r="249" spans="1:17" s="67" customFormat="1" ht="18" customHeight="1" outlineLevel="1" thickTop="1" thickBot="1">
      <c r="A249" s="226" t="s">
        <v>173</v>
      </c>
      <c r="B249" s="442"/>
      <c r="C249" s="446"/>
      <c r="D249" s="227" t="s">
        <v>606</v>
      </c>
      <c r="E249" s="228"/>
      <c r="F249" s="228"/>
      <c r="G249" s="219"/>
      <c r="H249" s="219">
        <f>SUM(H250:H271)</f>
        <v>0</v>
      </c>
      <c r="I249" s="219"/>
      <c r="J249" s="219">
        <f>SUM(J250:J271)</f>
        <v>0</v>
      </c>
      <c r="K249" s="68"/>
      <c r="L249" s="223"/>
      <c r="N249" s="317"/>
      <c r="O249" s="317"/>
      <c r="P249" s="317"/>
      <c r="Q249" s="317"/>
    </row>
    <row r="250" spans="1:17" s="67" customFormat="1" ht="18" customHeight="1" outlineLevel="2" thickTop="1" thickBot="1">
      <c r="A250" s="213" t="s">
        <v>607</v>
      </c>
      <c r="B250" s="515" t="str">
        <f>'Orçamento Detalhado_Global'!B250</f>
        <v>[ ESCOLHER ]</v>
      </c>
      <c r="C250" s="447" t="str">
        <f>IF('Orçamento Detalhado_Global'!C250="","",'Orçamento Detalhado_Global'!C250)</f>
        <v/>
      </c>
      <c r="D250" s="211" t="str">
        <f>IF('Orçamento Detalhado_Global'!D250="","",'Orçamento Detalhado_Global'!D250)</f>
        <v xml:space="preserve">Tubulação em laje </v>
      </c>
      <c r="E250" s="570"/>
      <c r="F250" s="212" t="str">
        <f>IF('Orçamento Detalhado_Global'!F250="","",'Orçamento Detalhado_Global'!F250)</f>
        <v>ML</v>
      </c>
      <c r="G250" s="388">
        <f>'Orçamento Detalhado_Global'!G250</f>
        <v>0</v>
      </c>
      <c r="H250" s="213" t="str">
        <f t="shared" ref="H250:H271" si="32">IF(E250="","",ROUND(G250*E250,2))</f>
        <v/>
      </c>
      <c r="I250" s="216" t="str">
        <f>'Orçamento Detalhado_Global'!I250</f>
        <v/>
      </c>
      <c r="J250" s="213" t="str">
        <f t="shared" ref="J250:J271" si="33">IF(E250="","",ROUND(I250*E250,2))</f>
        <v/>
      </c>
      <c r="K250" s="68"/>
      <c r="L250" s="214"/>
      <c r="N250" s="317"/>
      <c r="O250" s="317"/>
      <c r="P250" s="317"/>
      <c r="Q250" s="317"/>
    </row>
    <row r="251" spans="1:17" s="67" customFormat="1" ht="18" customHeight="1" outlineLevel="2" thickTop="1" thickBot="1">
      <c r="A251" s="213" t="s">
        <v>609</v>
      </c>
      <c r="B251" s="515" t="str">
        <f>'Orçamento Detalhado_Global'!B251</f>
        <v>[ ESCOLHER ]</v>
      </c>
      <c r="C251" s="447" t="str">
        <f>IF('Orçamento Detalhado_Global'!C251="","",'Orçamento Detalhado_Global'!C251)</f>
        <v/>
      </c>
      <c r="D251" s="211" t="str">
        <f>IF('Orçamento Detalhado_Global'!D251="","",'Orçamento Detalhado_Global'!D251)</f>
        <v xml:space="preserve">Caixas em laje </v>
      </c>
      <c r="E251" s="570"/>
      <c r="F251" s="212" t="str">
        <f>IF('Orçamento Detalhado_Global'!F251="","",'Orçamento Detalhado_Global'!F251)</f>
        <v>UNID</v>
      </c>
      <c r="G251" s="388">
        <f>'Orçamento Detalhado_Global'!G251</f>
        <v>0</v>
      </c>
      <c r="H251" s="213" t="str">
        <f t="shared" si="32"/>
        <v/>
      </c>
      <c r="I251" s="216" t="str">
        <f>'Orçamento Detalhado_Global'!I251</f>
        <v/>
      </c>
      <c r="J251" s="213" t="str">
        <f t="shared" si="33"/>
        <v/>
      </c>
      <c r="K251" s="68"/>
      <c r="L251" s="214"/>
      <c r="N251" s="317"/>
      <c r="O251" s="317"/>
      <c r="P251" s="317"/>
      <c r="Q251" s="317"/>
    </row>
    <row r="252" spans="1:17" s="67" customFormat="1" ht="18" customHeight="1" outlineLevel="2" thickTop="1" thickBot="1">
      <c r="A252" s="213" t="s">
        <v>611</v>
      </c>
      <c r="B252" s="515" t="str">
        <f>'Orçamento Detalhado_Global'!B252</f>
        <v>[ ESCOLHER ]</v>
      </c>
      <c r="C252" s="447" t="str">
        <f>IF('Orçamento Detalhado_Global'!C252="","",'Orçamento Detalhado_Global'!C252)</f>
        <v/>
      </c>
      <c r="D252" s="211" t="str">
        <f>IF('Orçamento Detalhado_Global'!D252="","",'Orçamento Detalhado_Global'!D252)</f>
        <v xml:space="preserve">Tubulação nas Alvenarias </v>
      </c>
      <c r="E252" s="570"/>
      <c r="F252" s="212" t="str">
        <f>IF('Orçamento Detalhado_Global'!F252="","",'Orçamento Detalhado_Global'!F252)</f>
        <v>ML</v>
      </c>
      <c r="G252" s="388">
        <f>'Orçamento Detalhado_Global'!G252</f>
        <v>0</v>
      </c>
      <c r="H252" s="213" t="str">
        <f t="shared" si="32"/>
        <v/>
      </c>
      <c r="I252" s="216" t="str">
        <f>'Orçamento Detalhado_Global'!I252</f>
        <v/>
      </c>
      <c r="J252" s="213" t="str">
        <f t="shared" si="33"/>
        <v/>
      </c>
      <c r="K252" s="68"/>
      <c r="L252" s="214"/>
      <c r="N252" s="317"/>
      <c r="O252" s="317"/>
      <c r="P252" s="317"/>
      <c r="Q252" s="317"/>
    </row>
    <row r="253" spans="1:17" s="67" customFormat="1" ht="18" customHeight="1" outlineLevel="2" thickTop="1" thickBot="1">
      <c r="A253" s="213" t="s">
        <v>613</v>
      </c>
      <c r="B253" s="515" t="str">
        <f>'Orçamento Detalhado_Global'!B253</f>
        <v>[ ESCOLHER ]</v>
      </c>
      <c r="C253" s="447" t="str">
        <f>IF('Orçamento Detalhado_Global'!C253="","",'Orçamento Detalhado_Global'!C253)</f>
        <v/>
      </c>
      <c r="D253" s="211" t="str">
        <f>IF('Orçamento Detalhado_Global'!D253="","",'Orçamento Detalhado_Global'!D253)</f>
        <v xml:space="preserve">Caixas nas Alvenarias </v>
      </c>
      <c r="E253" s="570"/>
      <c r="F253" s="212" t="str">
        <f>IF('Orçamento Detalhado_Global'!F253="","",'Orçamento Detalhado_Global'!F253)</f>
        <v>UNID</v>
      </c>
      <c r="G253" s="388">
        <f>'Orçamento Detalhado_Global'!G253</f>
        <v>0</v>
      </c>
      <c r="H253" s="213" t="str">
        <f t="shared" si="32"/>
        <v/>
      </c>
      <c r="I253" s="216" t="str">
        <f>'Orçamento Detalhado_Global'!I253</f>
        <v/>
      </c>
      <c r="J253" s="213" t="str">
        <f t="shared" si="33"/>
        <v/>
      </c>
      <c r="K253" s="68"/>
      <c r="L253" s="214"/>
      <c r="N253" s="317"/>
      <c r="O253" s="317"/>
      <c r="P253" s="317"/>
      <c r="Q253" s="317"/>
    </row>
    <row r="254" spans="1:17" s="67" customFormat="1" ht="18" customHeight="1" outlineLevel="2" thickTop="1" thickBot="1">
      <c r="A254" s="213" t="s">
        <v>615</v>
      </c>
      <c r="B254" s="515" t="str">
        <f>'Orçamento Detalhado_Global'!B254</f>
        <v>[ ESCOLHER ]</v>
      </c>
      <c r="C254" s="447" t="str">
        <f>IF('Orçamento Detalhado_Global'!C254="","",'Orçamento Detalhado_Global'!C254)</f>
        <v/>
      </c>
      <c r="D254" s="211" t="str">
        <f>IF('Orçamento Detalhado_Global'!D254="","",'Orçamento Detalhado_Global'!D254)</f>
        <v>Prumadas gerais</v>
      </c>
      <c r="E254" s="570"/>
      <c r="F254" s="212" t="str">
        <f>IF('Orçamento Detalhado_Global'!F254="","",'Orçamento Detalhado_Global'!F254)</f>
        <v>ML</v>
      </c>
      <c r="G254" s="388">
        <f>'Orçamento Detalhado_Global'!G254</f>
        <v>0</v>
      </c>
      <c r="H254" s="213" t="str">
        <f t="shared" si="32"/>
        <v/>
      </c>
      <c r="I254" s="216" t="str">
        <f>'Orçamento Detalhado_Global'!I254</f>
        <v/>
      </c>
      <c r="J254" s="213" t="str">
        <f t="shared" si="33"/>
        <v/>
      </c>
      <c r="K254" s="68"/>
      <c r="L254" s="214"/>
      <c r="N254" s="317"/>
      <c r="O254" s="317"/>
      <c r="P254" s="317"/>
      <c r="Q254" s="317"/>
    </row>
    <row r="255" spans="1:17" s="67" customFormat="1" ht="18" customHeight="1" outlineLevel="2" thickTop="1" thickBot="1">
      <c r="A255" s="213" t="s">
        <v>617</v>
      </c>
      <c r="B255" s="515" t="str">
        <f>'Orçamento Detalhado_Global'!B255</f>
        <v>[ ESCOLHER ]</v>
      </c>
      <c r="C255" s="447" t="str">
        <f>IF('Orçamento Detalhado_Global'!C255="","",'Orçamento Detalhado_Global'!C255)</f>
        <v/>
      </c>
      <c r="D255" s="211" t="str">
        <f>IF('Orçamento Detalhado_Global'!D255="","",'Orçamento Detalhado_Global'!D255)</f>
        <v>Fiação áreas privativas</v>
      </c>
      <c r="E255" s="570"/>
      <c r="F255" s="212" t="str">
        <f>IF('Orçamento Detalhado_Global'!F255="","",'Orçamento Detalhado_Global'!F255)</f>
        <v>ML</v>
      </c>
      <c r="G255" s="388">
        <f>'Orçamento Detalhado_Global'!G255</f>
        <v>0</v>
      </c>
      <c r="H255" s="213" t="str">
        <f t="shared" si="32"/>
        <v/>
      </c>
      <c r="I255" s="216" t="str">
        <f>'Orçamento Detalhado_Global'!I255</f>
        <v/>
      </c>
      <c r="J255" s="213" t="str">
        <f t="shared" si="33"/>
        <v/>
      </c>
      <c r="K255" s="68"/>
      <c r="L255" s="214"/>
      <c r="N255" s="317"/>
      <c r="O255" s="317"/>
      <c r="P255" s="317"/>
      <c r="Q255" s="317"/>
    </row>
    <row r="256" spans="1:17" s="67" customFormat="1" ht="18" customHeight="1" outlineLevel="2" thickTop="1" thickBot="1">
      <c r="A256" s="213" t="s">
        <v>619</v>
      </c>
      <c r="B256" s="515" t="str">
        <f>'Orçamento Detalhado_Global'!B256</f>
        <v>[ ESCOLHER ]</v>
      </c>
      <c r="C256" s="447" t="str">
        <f>IF('Orçamento Detalhado_Global'!C256="","",'Orçamento Detalhado_Global'!C256)</f>
        <v/>
      </c>
      <c r="D256" s="211" t="str">
        <f>IF('Orçamento Detalhado_Global'!D256="","",'Orçamento Detalhado_Global'!D256)</f>
        <v>Fiação prumadas/áreas comuns</v>
      </c>
      <c r="E256" s="570"/>
      <c r="F256" s="212" t="str">
        <f>IF('Orçamento Detalhado_Global'!F256="","",'Orçamento Detalhado_Global'!F256)</f>
        <v>ML</v>
      </c>
      <c r="G256" s="388">
        <f>'Orçamento Detalhado_Global'!G256</f>
        <v>0</v>
      </c>
      <c r="H256" s="213" t="str">
        <f t="shared" si="32"/>
        <v/>
      </c>
      <c r="I256" s="216" t="str">
        <f>'Orçamento Detalhado_Global'!I256</f>
        <v/>
      </c>
      <c r="J256" s="213" t="str">
        <f t="shared" si="33"/>
        <v/>
      </c>
      <c r="K256" s="68"/>
      <c r="L256" s="214"/>
      <c r="N256" s="317"/>
      <c r="O256" s="317"/>
      <c r="P256" s="317"/>
      <c r="Q256" s="317"/>
    </row>
    <row r="257" spans="1:17" s="67" customFormat="1" ht="18" customHeight="1" outlineLevel="2" thickTop="1" thickBot="1">
      <c r="A257" s="213" t="s">
        <v>621</v>
      </c>
      <c r="B257" s="515" t="str">
        <f>'Orçamento Detalhado_Global'!B257</f>
        <v>[ ESCOLHER ]</v>
      </c>
      <c r="C257" s="447" t="str">
        <f>IF('Orçamento Detalhado_Global'!C257="","",'Orçamento Detalhado_Global'!C257)</f>
        <v/>
      </c>
      <c r="D257" s="211" t="str">
        <f>IF('Orçamento Detalhado_Global'!D257="","",'Orçamento Detalhado_Global'!D257)</f>
        <v>Quadros de distribuição</v>
      </c>
      <c r="E257" s="570"/>
      <c r="F257" s="212" t="str">
        <f>IF('Orçamento Detalhado_Global'!F257="","",'Orçamento Detalhado_Global'!F257)</f>
        <v>UNID</v>
      </c>
      <c r="G257" s="388">
        <f>'Orçamento Detalhado_Global'!G257</f>
        <v>0</v>
      </c>
      <c r="H257" s="213" t="str">
        <f t="shared" si="32"/>
        <v/>
      </c>
      <c r="I257" s="216" t="str">
        <f>'Orçamento Detalhado_Global'!I257</f>
        <v/>
      </c>
      <c r="J257" s="213" t="str">
        <f t="shared" si="33"/>
        <v/>
      </c>
      <c r="K257" s="68"/>
      <c r="L257" s="214"/>
      <c r="N257" s="317"/>
      <c r="O257" s="317"/>
      <c r="P257" s="317"/>
      <c r="Q257" s="317"/>
    </row>
    <row r="258" spans="1:17" s="67" customFormat="1" ht="18" customHeight="1" outlineLevel="2" thickTop="1" thickBot="1">
      <c r="A258" s="213" t="s">
        <v>623</v>
      </c>
      <c r="B258" s="515" t="str">
        <f>'Orçamento Detalhado_Global'!B258</f>
        <v>[ ESCOLHER ]</v>
      </c>
      <c r="C258" s="447" t="str">
        <f>IF('Orçamento Detalhado_Global'!C258="","",'Orçamento Detalhado_Global'!C258)</f>
        <v/>
      </c>
      <c r="D258" s="211" t="str">
        <f>IF('Orçamento Detalhado_Global'!D258="","",'Orçamento Detalhado_Global'!D258)</f>
        <v>Tomadas, Interruptores e disjuntores</v>
      </c>
      <c r="E258" s="570"/>
      <c r="F258" s="212" t="str">
        <f>IF('Orçamento Detalhado_Global'!F258="","",'Orçamento Detalhado_Global'!F258)</f>
        <v>UNID</v>
      </c>
      <c r="G258" s="388">
        <f>'Orçamento Detalhado_Global'!G258</f>
        <v>0</v>
      </c>
      <c r="H258" s="213" t="str">
        <f t="shared" si="32"/>
        <v/>
      </c>
      <c r="I258" s="216" t="str">
        <f>'Orçamento Detalhado_Global'!I258</f>
        <v/>
      </c>
      <c r="J258" s="213" t="str">
        <f t="shared" si="33"/>
        <v/>
      </c>
      <c r="K258" s="68"/>
      <c r="L258" s="214"/>
      <c r="N258" s="317"/>
      <c r="O258" s="317"/>
      <c r="P258" s="317"/>
      <c r="Q258" s="317"/>
    </row>
    <row r="259" spans="1:17" s="67" customFormat="1" ht="18" customHeight="1" outlineLevel="2" thickTop="1" thickBot="1">
      <c r="A259" s="213" t="s">
        <v>625</v>
      </c>
      <c r="B259" s="515" t="str">
        <f>'Orçamento Detalhado_Global'!B259</f>
        <v>[ ESCOLHER ]</v>
      </c>
      <c r="C259" s="447" t="str">
        <f>IF('Orçamento Detalhado_Global'!C259="","",'Orçamento Detalhado_Global'!C259)</f>
        <v/>
      </c>
      <c r="D259" s="211" t="str">
        <f>IF('Orçamento Detalhado_Global'!D259="","",'Orçamento Detalhado_Global'!D259)</f>
        <v>Iluminação de Emergência</v>
      </c>
      <c r="E259" s="570"/>
      <c r="F259" s="212" t="str">
        <f>IF('Orçamento Detalhado_Global'!F259="","",'Orçamento Detalhado_Global'!F259)</f>
        <v>UNID</v>
      </c>
      <c r="G259" s="388">
        <f>'Orçamento Detalhado_Global'!G259</f>
        <v>0</v>
      </c>
      <c r="H259" s="213" t="str">
        <f t="shared" si="32"/>
        <v/>
      </c>
      <c r="I259" s="216" t="str">
        <f>'Orçamento Detalhado_Global'!I259</f>
        <v/>
      </c>
      <c r="J259" s="213" t="str">
        <f t="shared" si="33"/>
        <v/>
      </c>
      <c r="K259" s="68"/>
      <c r="L259" s="214"/>
      <c r="N259" s="317"/>
      <c r="O259" s="317"/>
      <c r="P259" s="317"/>
      <c r="Q259" s="317"/>
    </row>
    <row r="260" spans="1:17" s="67" customFormat="1" ht="18" customHeight="1" outlineLevel="2" thickTop="1" thickBot="1">
      <c r="A260" s="213" t="s">
        <v>627</v>
      </c>
      <c r="B260" s="515" t="str">
        <f>'Orçamento Detalhado_Global'!B260</f>
        <v>[ ESCOLHER ]</v>
      </c>
      <c r="C260" s="447" t="str">
        <f>IF('Orçamento Detalhado_Global'!C260="","",'Orçamento Detalhado_Global'!C260)</f>
        <v/>
      </c>
      <c r="D260" s="211" t="str">
        <f>IF('Orçamento Detalhado_Global'!D260="","",'Orçamento Detalhado_Global'!D260)</f>
        <v>Luminárias (partes comuns)</v>
      </c>
      <c r="E260" s="570"/>
      <c r="F260" s="212" t="str">
        <f>IF('Orçamento Detalhado_Global'!F260="","",'Orçamento Detalhado_Global'!F260)</f>
        <v>UNID</v>
      </c>
      <c r="G260" s="388">
        <f>'Orçamento Detalhado_Global'!G260</f>
        <v>0</v>
      </c>
      <c r="H260" s="213" t="str">
        <f t="shared" si="32"/>
        <v/>
      </c>
      <c r="I260" s="216" t="str">
        <f>'Orçamento Detalhado_Global'!I260</f>
        <v/>
      </c>
      <c r="J260" s="213" t="str">
        <f t="shared" si="33"/>
        <v/>
      </c>
      <c r="K260" s="68"/>
      <c r="L260" s="214"/>
      <c r="N260" s="317"/>
      <c r="O260" s="317"/>
      <c r="P260" s="317"/>
      <c r="Q260" s="317"/>
    </row>
    <row r="261" spans="1:17" s="67" customFormat="1" ht="18" customHeight="1" outlineLevel="2" thickTop="1" thickBot="1">
      <c r="A261" s="213" t="s">
        <v>629</v>
      </c>
      <c r="B261" s="515" t="str">
        <f>'Orçamento Detalhado_Global'!B261</f>
        <v>[ ESCOLHER ]</v>
      </c>
      <c r="C261" s="447" t="str">
        <f>IF('Orçamento Detalhado_Global'!C261="","",'Orçamento Detalhado_Global'!C261)</f>
        <v/>
      </c>
      <c r="D261" s="211" t="str">
        <f>IF('Orçamento Detalhado_Global'!D261="","",'Orçamento Detalhado_Global'!D261)</f>
        <v>Quadro medição</v>
      </c>
      <c r="E261" s="570"/>
      <c r="F261" s="212" t="str">
        <f>IF('Orçamento Detalhado_Global'!F261="","",'Orçamento Detalhado_Global'!F261)</f>
        <v>UNID</v>
      </c>
      <c r="G261" s="388">
        <f>'Orçamento Detalhado_Global'!G261</f>
        <v>0</v>
      </c>
      <c r="H261" s="213" t="str">
        <f t="shared" si="32"/>
        <v/>
      </c>
      <c r="I261" s="216" t="str">
        <f>'Orçamento Detalhado_Global'!I261</f>
        <v/>
      </c>
      <c r="J261" s="213" t="str">
        <f t="shared" si="33"/>
        <v/>
      </c>
      <c r="K261" s="68"/>
      <c r="L261" s="214"/>
      <c r="N261" s="317"/>
      <c r="O261" s="317"/>
      <c r="P261" s="317"/>
      <c r="Q261" s="317"/>
    </row>
    <row r="262" spans="1:17" s="67" customFormat="1" ht="18" customHeight="1" outlineLevel="2" thickTop="1" thickBot="1">
      <c r="A262" s="213" t="s">
        <v>631</v>
      </c>
      <c r="B262" s="515" t="str">
        <f>'Orçamento Detalhado_Global'!B262</f>
        <v>[ ESCOLHER ]</v>
      </c>
      <c r="C262" s="447" t="str">
        <f>IF('Orçamento Detalhado_Global'!C262="","",'Orçamento Detalhado_Global'!C262)</f>
        <v/>
      </c>
      <c r="D262" s="211" t="str">
        <f>IF('Orçamento Detalhado_Global'!D262="","",'Orçamento Detalhado_Global'!D262)</f>
        <v>Interfone (aparelhos)</v>
      </c>
      <c r="E262" s="570"/>
      <c r="F262" s="212" t="str">
        <f>IF('Orçamento Detalhado_Global'!F262="","",'Orçamento Detalhado_Global'!F262)</f>
        <v>UNID</v>
      </c>
      <c r="G262" s="388">
        <f>'Orçamento Detalhado_Global'!G262</f>
        <v>0</v>
      </c>
      <c r="H262" s="213" t="str">
        <f t="shared" si="32"/>
        <v/>
      </c>
      <c r="I262" s="216" t="str">
        <f>'Orçamento Detalhado_Global'!I262</f>
        <v/>
      </c>
      <c r="J262" s="213" t="str">
        <f t="shared" si="33"/>
        <v/>
      </c>
      <c r="K262" s="68"/>
      <c r="L262" s="214"/>
      <c r="N262" s="317"/>
      <c r="O262" s="317"/>
      <c r="P262" s="317"/>
      <c r="Q262" s="317"/>
    </row>
    <row r="263" spans="1:17" s="67" customFormat="1" ht="18" customHeight="1" outlineLevel="2" thickTop="1" thickBot="1">
      <c r="A263" s="213" t="s">
        <v>633</v>
      </c>
      <c r="B263" s="515" t="str">
        <f>'Orçamento Detalhado_Global'!B263</f>
        <v>[ ESCOLHER ]</v>
      </c>
      <c r="C263" s="447" t="str">
        <f>IF('Orçamento Detalhado_Global'!C263="","",'Orçamento Detalhado_Global'!C263)</f>
        <v/>
      </c>
      <c r="D263" s="211" t="str">
        <f>IF('Orçamento Detalhado_Global'!D263="","",'Orçamento Detalhado_Global'!D263)</f>
        <v>Para-raios</v>
      </c>
      <c r="E263" s="570"/>
      <c r="F263" s="212" t="str">
        <f>IF('Orçamento Detalhado_Global'!F263="","",'Orçamento Detalhado_Global'!F263)</f>
        <v>ML</v>
      </c>
      <c r="G263" s="388">
        <f>'Orçamento Detalhado_Global'!G263</f>
        <v>0</v>
      </c>
      <c r="H263" s="213" t="str">
        <f t="shared" si="32"/>
        <v/>
      </c>
      <c r="I263" s="216" t="str">
        <f>'Orçamento Detalhado_Global'!I263</f>
        <v/>
      </c>
      <c r="J263" s="213" t="str">
        <f t="shared" si="33"/>
        <v/>
      </c>
      <c r="K263" s="68"/>
      <c r="L263" s="214"/>
      <c r="N263" s="317"/>
      <c r="O263" s="317"/>
      <c r="P263" s="317"/>
      <c r="Q263" s="317"/>
    </row>
    <row r="264" spans="1:17" s="67" customFormat="1" ht="18" customHeight="1" outlineLevel="2" thickTop="1" thickBot="1">
      <c r="A264" s="213" t="s">
        <v>635</v>
      </c>
      <c r="B264" s="515" t="str">
        <f>'Orçamento Detalhado_Global'!B264</f>
        <v>[ ESCOLHER ]</v>
      </c>
      <c r="C264" s="447" t="str">
        <f>IF('Orçamento Detalhado_Global'!C264="","",'Orçamento Detalhado_Global'!C264)</f>
        <v/>
      </c>
      <c r="D264" s="211" t="str">
        <f>IF('Orçamento Detalhado_Global'!D264="","",'Orçamento Detalhado_Global'!D264)</f>
        <v>Antena Coletiva (equipos e acessórios)</v>
      </c>
      <c r="E264" s="570"/>
      <c r="F264" s="212" t="str">
        <f>IF('Orçamento Detalhado_Global'!F264="","",'Orçamento Detalhado_Global'!F264)</f>
        <v>UNID</v>
      </c>
      <c r="G264" s="388">
        <f>'Orçamento Detalhado_Global'!G264</f>
        <v>0</v>
      </c>
      <c r="H264" s="213" t="str">
        <f t="shared" si="32"/>
        <v/>
      </c>
      <c r="I264" s="216" t="str">
        <f>'Orçamento Detalhado_Global'!I264</f>
        <v/>
      </c>
      <c r="J264" s="213" t="str">
        <f t="shared" si="33"/>
        <v/>
      </c>
      <c r="K264" s="68"/>
      <c r="L264" s="214"/>
      <c r="N264" s="317"/>
      <c r="O264" s="317"/>
      <c r="P264" s="317"/>
      <c r="Q264" s="317"/>
    </row>
    <row r="265" spans="1:17" s="67" customFormat="1" ht="18" customHeight="1" outlineLevel="2" thickTop="1" thickBot="1">
      <c r="A265" s="213" t="s">
        <v>637</v>
      </c>
      <c r="B265" s="515" t="str">
        <f>'Orçamento Detalhado_Global'!B265</f>
        <v>[ ESCOLHER ]</v>
      </c>
      <c r="C265" s="447" t="str">
        <f>IF('Orçamento Detalhado_Global'!C265="","",'Orçamento Detalhado_Global'!C265)</f>
        <v/>
      </c>
      <c r="D265" s="211" t="str">
        <f>IF('Orçamento Detalhado_Global'!D265="","",'Orçamento Detalhado_Global'!D265)</f>
        <v>Barramento / Busway</v>
      </c>
      <c r="E265" s="570"/>
      <c r="F265" s="212" t="str">
        <f>IF('Orçamento Detalhado_Global'!F265="","",'Orçamento Detalhado_Global'!F265)</f>
        <v>UNID</v>
      </c>
      <c r="G265" s="388">
        <f>'Orçamento Detalhado_Global'!G265</f>
        <v>0</v>
      </c>
      <c r="H265" s="213" t="str">
        <f t="shared" si="32"/>
        <v/>
      </c>
      <c r="I265" s="216" t="str">
        <f>'Orçamento Detalhado_Global'!I265</f>
        <v/>
      </c>
      <c r="J265" s="213" t="str">
        <f t="shared" si="33"/>
        <v/>
      </c>
      <c r="K265" s="68"/>
      <c r="L265" s="214"/>
      <c r="N265" s="317"/>
      <c r="O265" s="317"/>
      <c r="P265" s="317"/>
      <c r="Q265" s="317"/>
    </row>
    <row r="266" spans="1:17" s="67" customFormat="1" ht="18" customHeight="1" outlineLevel="2" thickTop="1" thickBot="1">
      <c r="A266" s="213" t="s">
        <v>639</v>
      </c>
      <c r="B266" s="515" t="str">
        <f>'Orçamento Detalhado_Global'!B266</f>
        <v>[ ESCOLHER ]</v>
      </c>
      <c r="C266" s="447" t="str">
        <f>IF('Orçamento Detalhado_Global'!C266="","",'Orçamento Detalhado_Global'!C266)</f>
        <v/>
      </c>
      <c r="D266" s="211" t="str">
        <f>IF('Orçamento Detalhado_Global'!D266="","",'Orçamento Detalhado_Global'!D266)</f>
        <v>Porteiro Eletrônico</v>
      </c>
      <c r="E266" s="570"/>
      <c r="F266" s="212" t="str">
        <f>IF('Orçamento Detalhado_Global'!F266="","",'Orçamento Detalhado_Global'!F266)</f>
        <v>UNID</v>
      </c>
      <c r="G266" s="388">
        <f>'Orçamento Detalhado_Global'!G266</f>
        <v>0</v>
      </c>
      <c r="H266" s="213" t="str">
        <f t="shared" si="32"/>
        <v/>
      </c>
      <c r="I266" s="216" t="str">
        <f>'Orçamento Detalhado_Global'!I266</f>
        <v/>
      </c>
      <c r="J266" s="213" t="str">
        <f t="shared" si="33"/>
        <v/>
      </c>
      <c r="K266" s="68"/>
      <c r="L266" s="214"/>
      <c r="N266" s="317"/>
      <c r="O266" s="317"/>
      <c r="P266" s="317"/>
      <c r="Q266" s="317"/>
    </row>
    <row r="267" spans="1:17" s="67" customFormat="1" ht="18" customHeight="1" outlineLevel="2" thickTop="1" thickBot="1">
      <c r="A267" s="213" t="s">
        <v>641</v>
      </c>
      <c r="B267" s="515" t="str">
        <f>'Orçamento Detalhado_Global'!B267</f>
        <v>[ ESCOLHER ]</v>
      </c>
      <c r="C267" s="447" t="str">
        <f>IF('Orçamento Detalhado_Global'!C267="","",'Orçamento Detalhado_Global'!C267)</f>
        <v/>
      </c>
      <c r="D267" s="211" t="str">
        <f>IF('Orçamento Detalhado_Global'!D267="","",'Orçamento Detalhado_Global'!D267)</f>
        <v/>
      </c>
      <c r="E267" s="570"/>
      <c r="F267" s="212" t="str">
        <f>IF('Orçamento Detalhado_Global'!F267="","",'Orçamento Detalhado_Global'!F267)</f>
        <v/>
      </c>
      <c r="G267" s="388">
        <f>'Orçamento Detalhado_Global'!G267</f>
        <v>0</v>
      </c>
      <c r="H267" s="213" t="str">
        <f t="shared" si="32"/>
        <v/>
      </c>
      <c r="I267" s="216" t="str">
        <f>'Orçamento Detalhado_Global'!I267</f>
        <v/>
      </c>
      <c r="J267" s="213" t="str">
        <f t="shared" si="33"/>
        <v/>
      </c>
      <c r="K267" s="68"/>
      <c r="L267" s="214"/>
      <c r="N267" s="317"/>
      <c r="O267" s="317"/>
      <c r="P267" s="317"/>
      <c r="Q267" s="317"/>
    </row>
    <row r="268" spans="1:17" s="67" customFormat="1" ht="18" customHeight="1" outlineLevel="2" thickTop="1" thickBot="1">
      <c r="A268" s="213" t="s">
        <v>642</v>
      </c>
      <c r="B268" s="515" t="str">
        <f>'Orçamento Detalhado_Global'!B268</f>
        <v>[ ESCOLHER ]</v>
      </c>
      <c r="C268" s="447" t="str">
        <f>IF('Orçamento Detalhado_Global'!C268="","",'Orçamento Detalhado_Global'!C268)</f>
        <v/>
      </c>
      <c r="D268" s="211" t="str">
        <f>IF('Orçamento Detalhado_Global'!D268="","",'Orçamento Detalhado_Global'!D268)</f>
        <v/>
      </c>
      <c r="E268" s="570"/>
      <c r="F268" s="212" t="str">
        <f>IF('Orçamento Detalhado_Global'!F268="","",'Orçamento Detalhado_Global'!F268)</f>
        <v/>
      </c>
      <c r="G268" s="388">
        <f>'Orçamento Detalhado_Global'!G268</f>
        <v>0</v>
      </c>
      <c r="H268" s="213" t="str">
        <f t="shared" si="32"/>
        <v/>
      </c>
      <c r="I268" s="216" t="str">
        <f>'Orçamento Detalhado_Global'!I268</f>
        <v/>
      </c>
      <c r="J268" s="213" t="str">
        <f t="shared" si="33"/>
        <v/>
      </c>
      <c r="K268" s="68"/>
      <c r="L268" s="214"/>
      <c r="N268" s="317"/>
      <c r="O268" s="317"/>
      <c r="P268" s="317"/>
      <c r="Q268" s="317"/>
    </row>
    <row r="269" spans="1:17" s="67" customFormat="1" ht="18" customHeight="1" outlineLevel="2" thickTop="1" thickBot="1">
      <c r="A269" s="213" t="s">
        <v>643</v>
      </c>
      <c r="B269" s="515" t="str">
        <f>'Orçamento Detalhado_Global'!B269</f>
        <v>[ ESCOLHER ]</v>
      </c>
      <c r="C269" s="447" t="str">
        <f>IF('Orçamento Detalhado_Global'!C269="","",'Orçamento Detalhado_Global'!C269)</f>
        <v/>
      </c>
      <c r="D269" s="211" t="str">
        <f>IF('Orçamento Detalhado_Global'!D269="","",'Orçamento Detalhado_Global'!D269)</f>
        <v/>
      </c>
      <c r="E269" s="570"/>
      <c r="F269" s="212" t="str">
        <f>IF('Orçamento Detalhado_Global'!F269="","",'Orçamento Detalhado_Global'!F269)</f>
        <v/>
      </c>
      <c r="G269" s="388">
        <f>'Orçamento Detalhado_Global'!G269</f>
        <v>0</v>
      </c>
      <c r="H269" s="213" t="str">
        <f t="shared" si="32"/>
        <v/>
      </c>
      <c r="I269" s="216" t="str">
        <f>'Orçamento Detalhado_Global'!I269</f>
        <v/>
      </c>
      <c r="J269" s="213" t="str">
        <f t="shared" si="33"/>
        <v/>
      </c>
      <c r="K269" s="68"/>
      <c r="L269" s="214"/>
      <c r="N269" s="317"/>
      <c r="O269" s="317"/>
      <c r="P269" s="317"/>
      <c r="Q269" s="317"/>
    </row>
    <row r="270" spans="1:17" s="67" customFormat="1" ht="18" customHeight="1" outlineLevel="2" thickTop="1" thickBot="1">
      <c r="A270" s="213" t="s">
        <v>644</v>
      </c>
      <c r="B270" s="515" t="str">
        <f>'Orçamento Detalhado_Global'!B270</f>
        <v>[ ESCOLHER ]</v>
      </c>
      <c r="C270" s="447" t="str">
        <f>IF('Orçamento Detalhado_Global'!C270="","",'Orçamento Detalhado_Global'!C270)</f>
        <v/>
      </c>
      <c r="D270" s="211" t="str">
        <f>IF('Orçamento Detalhado_Global'!D270="","",'Orçamento Detalhado_Global'!D270)</f>
        <v/>
      </c>
      <c r="E270" s="570"/>
      <c r="F270" s="212" t="str">
        <f>IF('Orçamento Detalhado_Global'!F270="","",'Orçamento Detalhado_Global'!F270)</f>
        <v/>
      </c>
      <c r="G270" s="388">
        <f>'Orçamento Detalhado_Global'!G270</f>
        <v>0</v>
      </c>
      <c r="H270" s="213" t="str">
        <f t="shared" si="32"/>
        <v/>
      </c>
      <c r="I270" s="216" t="str">
        <f>'Orçamento Detalhado_Global'!I270</f>
        <v/>
      </c>
      <c r="J270" s="213" t="str">
        <f t="shared" si="33"/>
        <v/>
      </c>
      <c r="K270" s="68"/>
      <c r="L270" s="214"/>
      <c r="N270" s="317"/>
      <c r="O270" s="317"/>
      <c r="P270" s="317"/>
      <c r="Q270" s="317"/>
    </row>
    <row r="271" spans="1:17" s="67" customFormat="1" ht="18" customHeight="1" outlineLevel="2" thickTop="1" thickBot="1">
      <c r="A271" s="213" t="s">
        <v>645</v>
      </c>
      <c r="B271" s="515" t="str">
        <f>'Orçamento Detalhado_Global'!B271</f>
        <v>[ ESCOLHER ]</v>
      </c>
      <c r="C271" s="447" t="str">
        <f>IF('Orçamento Detalhado_Global'!C271="","",'Orçamento Detalhado_Global'!C271)</f>
        <v/>
      </c>
      <c r="D271" s="211" t="str">
        <f>IF('Orçamento Detalhado_Global'!D271="","",'Orçamento Detalhado_Global'!D271)</f>
        <v/>
      </c>
      <c r="E271" s="570"/>
      <c r="F271" s="212" t="str">
        <f>IF('Orçamento Detalhado_Global'!F271="","",'Orçamento Detalhado_Global'!F271)</f>
        <v/>
      </c>
      <c r="G271" s="388">
        <f>'Orçamento Detalhado_Global'!G271</f>
        <v>0</v>
      </c>
      <c r="H271" s="213" t="str">
        <f t="shared" si="32"/>
        <v/>
      </c>
      <c r="I271" s="216" t="str">
        <f>'Orçamento Detalhado_Global'!I271</f>
        <v/>
      </c>
      <c r="J271" s="213" t="str">
        <f t="shared" si="33"/>
        <v/>
      </c>
      <c r="K271" s="68"/>
      <c r="L271" s="214"/>
      <c r="N271" s="317"/>
      <c r="O271" s="317"/>
      <c r="P271" s="317"/>
      <c r="Q271" s="317"/>
    </row>
    <row r="272" spans="1:17" s="67" customFormat="1" ht="18" customHeight="1" outlineLevel="1" thickTop="1" thickBot="1">
      <c r="A272" s="226" t="s">
        <v>174</v>
      </c>
      <c r="B272" s="442"/>
      <c r="C272" s="446"/>
      <c r="D272" s="227" t="s">
        <v>646</v>
      </c>
      <c r="E272" s="228"/>
      <c r="F272" s="228"/>
      <c r="G272" s="219"/>
      <c r="H272" s="219">
        <f>SUM(H273:H322)</f>
        <v>0</v>
      </c>
      <c r="I272" s="219"/>
      <c r="J272" s="219">
        <f>SUM(J273:J322)</f>
        <v>0</v>
      </c>
      <c r="K272" s="68"/>
      <c r="L272" s="223"/>
      <c r="N272" s="317"/>
      <c r="O272" s="317"/>
      <c r="P272" s="317"/>
      <c r="Q272" s="317"/>
    </row>
    <row r="273" spans="1:17" s="67" customFormat="1" ht="18" customHeight="1" outlineLevel="1" thickTop="1" thickBot="1">
      <c r="A273" s="343" t="s">
        <v>647</v>
      </c>
      <c r="B273" s="444"/>
      <c r="C273" s="448"/>
      <c r="D273" s="344" t="s">
        <v>648</v>
      </c>
      <c r="E273" s="345"/>
      <c r="F273" s="345"/>
      <c r="G273" s="346"/>
      <c r="H273" s="346" t="str">
        <f t="shared" ref="H273" si="34">IF(E273=0,"",G273*E273)</f>
        <v/>
      </c>
      <c r="I273" s="346" t="str">
        <f t="shared" ref="I273" si="35">IF(G273=0,"",G273*(1+$H$8))</f>
        <v/>
      </c>
      <c r="J273" s="346" t="str">
        <f t="shared" ref="J273" si="36">IF(E273=0,"",I273*E273)</f>
        <v/>
      </c>
      <c r="K273" s="347"/>
      <c r="L273" s="348"/>
      <c r="N273" s="317"/>
      <c r="O273" s="317"/>
      <c r="P273" s="317"/>
      <c r="Q273" s="317"/>
    </row>
    <row r="274" spans="1:17" s="67" customFormat="1" ht="18" customHeight="1" outlineLevel="2" thickTop="1" thickBot="1">
      <c r="A274" s="213" t="s">
        <v>649</v>
      </c>
      <c r="B274" s="515" t="str">
        <f>'Orçamento Detalhado_Global'!B274</f>
        <v>[ ESCOLHER ]</v>
      </c>
      <c r="C274" s="447" t="str">
        <f>IF('Orçamento Detalhado_Global'!C274="","",'Orçamento Detalhado_Global'!C274)</f>
        <v/>
      </c>
      <c r="D274" s="211" t="str">
        <f>IF('Orçamento Detalhado_Global'!D274="","",'Orçamento Detalhado_Global'!D274)</f>
        <v>Cavalete/Hidrom.</v>
      </c>
      <c r="E274" s="570"/>
      <c r="F274" s="212" t="str">
        <f>IF('Orçamento Detalhado_Global'!F274="","",'Orçamento Detalhado_Global'!F274)</f>
        <v>UNID</v>
      </c>
      <c r="G274" s="388">
        <f>'Orçamento Detalhado_Global'!G274</f>
        <v>0</v>
      </c>
      <c r="H274" s="213" t="str">
        <f t="shared" ref="H274:H285" si="37">IF(E274="","",ROUND(G274*E274,2))</f>
        <v/>
      </c>
      <c r="I274" s="216" t="str">
        <f>'Orçamento Detalhado_Global'!I274</f>
        <v/>
      </c>
      <c r="J274" s="213" t="str">
        <f t="shared" ref="J274:J285" si="38">IF(E274="","",ROUND(I274*E274,2))</f>
        <v/>
      </c>
      <c r="K274" s="68"/>
      <c r="L274" s="214"/>
      <c r="N274" s="317"/>
      <c r="O274" s="317"/>
      <c r="P274" s="317"/>
      <c r="Q274" s="317"/>
    </row>
    <row r="275" spans="1:17" s="67" customFormat="1" ht="18" customHeight="1" outlineLevel="2" thickTop="1" thickBot="1">
      <c r="A275" s="213" t="s">
        <v>651</v>
      </c>
      <c r="B275" s="515" t="str">
        <f>'Orçamento Detalhado_Global'!B275</f>
        <v>[ ESCOLHER ]</v>
      </c>
      <c r="C275" s="447" t="str">
        <f>IF('Orçamento Detalhado_Global'!C275="","",'Orçamento Detalhado_Global'!C275)</f>
        <v/>
      </c>
      <c r="D275" s="211" t="str">
        <f>IF('Orçamento Detalhado_Global'!D275="","",'Orçamento Detalhado_Global'!D275)</f>
        <v>Barrilete</v>
      </c>
      <c r="E275" s="570"/>
      <c r="F275" s="212" t="str">
        <f>IF('Orçamento Detalhado_Global'!F275="","",'Orçamento Detalhado_Global'!F275)</f>
        <v>UNID</v>
      </c>
      <c r="G275" s="388">
        <f>'Orçamento Detalhado_Global'!G275</f>
        <v>0</v>
      </c>
      <c r="H275" s="213" t="str">
        <f t="shared" si="37"/>
        <v/>
      </c>
      <c r="I275" s="216" t="str">
        <f>'Orçamento Detalhado_Global'!I275</f>
        <v/>
      </c>
      <c r="J275" s="213" t="str">
        <f t="shared" si="38"/>
        <v/>
      </c>
      <c r="K275" s="68"/>
      <c r="L275" s="214"/>
      <c r="N275" s="317"/>
      <c r="O275" s="317"/>
      <c r="P275" s="317"/>
      <c r="Q275" s="317"/>
    </row>
    <row r="276" spans="1:17" s="67" customFormat="1" ht="18" customHeight="1" outlineLevel="2" thickTop="1" thickBot="1">
      <c r="A276" s="213" t="s">
        <v>653</v>
      </c>
      <c r="B276" s="515" t="str">
        <f>'Orçamento Detalhado_Global'!B276</f>
        <v>[ ESCOLHER ]</v>
      </c>
      <c r="C276" s="447" t="str">
        <f>IF('Orçamento Detalhado_Global'!C276="","",'Orçamento Detalhado_Global'!C276)</f>
        <v/>
      </c>
      <c r="D276" s="211" t="str">
        <f>IF('Orçamento Detalhado_Global'!D276="","",'Orçamento Detalhado_Global'!D276)</f>
        <v>Prumadas</v>
      </c>
      <c r="E276" s="570"/>
      <c r="F276" s="212" t="str">
        <f>IF('Orçamento Detalhado_Global'!F276="","",'Orçamento Detalhado_Global'!F276)</f>
        <v>UNID</v>
      </c>
      <c r="G276" s="388">
        <f>'Orçamento Detalhado_Global'!G276</f>
        <v>0</v>
      </c>
      <c r="H276" s="213" t="str">
        <f t="shared" si="37"/>
        <v/>
      </c>
      <c r="I276" s="216" t="str">
        <f>'Orçamento Detalhado_Global'!I276</f>
        <v/>
      </c>
      <c r="J276" s="213" t="str">
        <f t="shared" si="38"/>
        <v/>
      </c>
      <c r="K276" s="68"/>
      <c r="L276" s="214"/>
      <c r="N276" s="317"/>
      <c r="O276" s="317"/>
      <c r="P276" s="317"/>
      <c r="Q276" s="317"/>
    </row>
    <row r="277" spans="1:17" s="67" customFormat="1" ht="18" customHeight="1" outlineLevel="2" thickTop="1" thickBot="1">
      <c r="A277" s="213" t="s">
        <v>655</v>
      </c>
      <c r="B277" s="515" t="str">
        <f>'Orçamento Detalhado_Global'!B277</f>
        <v>[ ESCOLHER ]</v>
      </c>
      <c r="C277" s="447" t="str">
        <f>IF('Orçamento Detalhado_Global'!C277="","",'Orçamento Detalhado_Global'!C277)</f>
        <v/>
      </c>
      <c r="D277" s="211" t="str">
        <f>IF('Orçamento Detalhado_Global'!D277="","",'Orçamento Detalhado_Global'!D277)</f>
        <v>Distribuição</v>
      </c>
      <c r="E277" s="570"/>
      <c r="F277" s="212" t="str">
        <f>IF('Orçamento Detalhado_Global'!F277="","",'Orçamento Detalhado_Global'!F277)</f>
        <v>UNID</v>
      </c>
      <c r="G277" s="388">
        <f>'Orçamento Detalhado_Global'!G277</f>
        <v>0</v>
      </c>
      <c r="H277" s="213" t="str">
        <f t="shared" si="37"/>
        <v/>
      </c>
      <c r="I277" s="216" t="str">
        <f>'Orçamento Detalhado_Global'!I277</f>
        <v/>
      </c>
      <c r="J277" s="213" t="str">
        <f t="shared" si="38"/>
        <v/>
      </c>
      <c r="K277" s="68"/>
      <c r="L277" s="214"/>
      <c r="N277" s="317"/>
      <c r="O277" s="317"/>
      <c r="P277" s="317"/>
      <c r="Q277" s="317"/>
    </row>
    <row r="278" spans="1:17" s="67" customFormat="1" ht="18" customHeight="1" outlineLevel="2" thickTop="1" thickBot="1">
      <c r="A278" s="213" t="s">
        <v>657</v>
      </c>
      <c r="B278" s="515" t="str">
        <f>'Orçamento Detalhado_Global'!B278</f>
        <v>[ ESCOLHER ]</v>
      </c>
      <c r="C278" s="447" t="str">
        <f>IF('Orçamento Detalhado_Global'!C278="","",'Orçamento Detalhado_Global'!C278)</f>
        <v/>
      </c>
      <c r="D278" s="211" t="str">
        <f>IF('Orçamento Detalhado_Global'!D278="","",'Orçamento Detalhado_Global'!D278)</f>
        <v>Medidores</v>
      </c>
      <c r="E278" s="570"/>
      <c r="F278" s="212" t="str">
        <f>IF('Orçamento Detalhado_Global'!F278="","",'Orçamento Detalhado_Global'!F278)</f>
        <v>UNID</v>
      </c>
      <c r="G278" s="388">
        <f>'Orçamento Detalhado_Global'!G278</f>
        <v>0</v>
      </c>
      <c r="H278" s="213" t="str">
        <f t="shared" si="37"/>
        <v/>
      </c>
      <c r="I278" s="216" t="str">
        <f>'Orçamento Detalhado_Global'!I278</f>
        <v/>
      </c>
      <c r="J278" s="213" t="str">
        <f t="shared" si="38"/>
        <v/>
      </c>
      <c r="K278" s="68"/>
      <c r="L278" s="214"/>
      <c r="N278" s="317"/>
      <c r="O278" s="317"/>
      <c r="P278" s="317"/>
      <c r="Q278" s="317"/>
    </row>
    <row r="279" spans="1:17" s="67" customFormat="1" ht="18" customHeight="1" outlineLevel="2" thickTop="1" thickBot="1">
      <c r="A279" s="213" t="s">
        <v>659</v>
      </c>
      <c r="B279" s="515" t="str">
        <f>'Orçamento Detalhado_Global'!B279</f>
        <v>[ ESCOLHER ]</v>
      </c>
      <c r="C279" s="447" t="str">
        <f>IF('Orçamento Detalhado_Global'!C279="","",'Orçamento Detalhado_Global'!C279)</f>
        <v/>
      </c>
      <c r="D279" s="211" t="str">
        <f>IF('Orçamento Detalhado_Global'!D279="","",'Orçamento Detalhado_Global'!D279)</f>
        <v>Reservatório</v>
      </c>
      <c r="E279" s="570"/>
      <c r="F279" s="212" t="str">
        <f>IF('Orçamento Detalhado_Global'!F279="","",'Orçamento Detalhado_Global'!F279)</f>
        <v>UNID</v>
      </c>
      <c r="G279" s="388">
        <f>'Orçamento Detalhado_Global'!G279</f>
        <v>0</v>
      </c>
      <c r="H279" s="213" t="str">
        <f t="shared" si="37"/>
        <v/>
      </c>
      <c r="I279" s="216" t="str">
        <f>'Orçamento Detalhado_Global'!I279</f>
        <v/>
      </c>
      <c r="J279" s="213" t="str">
        <f t="shared" si="38"/>
        <v/>
      </c>
      <c r="K279" s="68"/>
      <c r="L279" s="214"/>
      <c r="N279" s="317"/>
      <c r="O279" s="317"/>
      <c r="P279" s="317"/>
      <c r="Q279" s="317"/>
    </row>
    <row r="280" spans="1:17" s="67" customFormat="1" ht="18" customHeight="1" outlineLevel="2" thickTop="1" thickBot="1">
      <c r="A280" s="213" t="s">
        <v>661</v>
      </c>
      <c r="B280" s="515" t="str">
        <f>'Orçamento Detalhado_Global'!B280</f>
        <v>[ ESCOLHER ]</v>
      </c>
      <c r="C280" s="447" t="str">
        <f>IF('Orçamento Detalhado_Global'!C280="","",'Orçamento Detalhado_Global'!C280)</f>
        <v/>
      </c>
      <c r="D280" s="211" t="str">
        <f>IF('Orçamento Detalhado_Global'!D280="","",'Orçamento Detalhado_Global'!D280)</f>
        <v>Bombas</v>
      </c>
      <c r="E280" s="570"/>
      <c r="F280" s="212" t="str">
        <f>IF('Orçamento Detalhado_Global'!F280="","",'Orçamento Detalhado_Global'!F280)</f>
        <v>UNID</v>
      </c>
      <c r="G280" s="388">
        <f>'Orçamento Detalhado_Global'!G280</f>
        <v>0</v>
      </c>
      <c r="H280" s="213" t="str">
        <f t="shared" si="37"/>
        <v/>
      </c>
      <c r="I280" s="216" t="str">
        <f>'Orçamento Detalhado_Global'!I280</f>
        <v/>
      </c>
      <c r="J280" s="213" t="str">
        <f t="shared" si="38"/>
        <v/>
      </c>
      <c r="K280" s="68"/>
      <c r="L280" s="214"/>
      <c r="N280" s="317"/>
      <c r="O280" s="317"/>
      <c r="P280" s="317"/>
      <c r="Q280" s="317"/>
    </row>
    <row r="281" spans="1:17" s="67" customFormat="1" ht="18" customHeight="1" outlineLevel="2" thickTop="1" thickBot="1">
      <c r="A281" s="213" t="s">
        <v>663</v>
      </c>
      <c r="B281" s="515" t="str">
        <f>'Orçamento Detalhado_Global'!B281</f>
        <v>[ ESCOLHER ]</v>
      </c>
      <c r="C281" s="447" t="str">
        <f>IF('Orçamento Detalhado_Global'!C281="","",'Orçamento Detalhado_Global'!C281)</f>
        <v/>
      </c>
      <c r="D281" s="211" t="str">
        <f>IF('Orçamento Detalhado_Global'!D281="","",'Orçamento Detalhado_Global'!D281)</f>
        <v/>
      </c>
      <c r="E281" s="570"/>
      <c r="F281" s="212" t="str">
        <f>IF('Orçamento Detalhado_Global'!F281="","",'Orçamento Detalhado_Global'!F281)</f>
        <v/>
      </c>
      <c r="G281" s="388">
        <f>'Orçamento Detalhado_Global'!G281</f>
        <v>0</v>
      </c>
      <c r="H281" s="213" t="str">
        <f t="shared" si="37"/>
        <v/>
      </c>
      <c r="I281" s="216" t="str">
        <f>'Orçamento Detalhado_Global'!I281</f>
        <v/>
      </c>
      <c r="J281" s="213" t="str">
        <f t="shared" si="38"/>
        <v/>
      </c>
      <c r="K281" s="68"/>
      <c r="L281" s="214"/>
      <c r="N281" s="317"/>
      <c r="O281" s="317"/>
      <c r="P281" s="317"/>
      <c r="Q281" s="317"/>
    </row>
    <row r="282" spans="1:17" s="67" customFormat="1" ht="18" customHeight="1" outlineLevel="2" thickTop="1" thickBot="1">
      <c r="A282" s="213" t="s">
        <v>664</v>
      </c>
      <c r="B282" s="515" t="str">
        <f>'Orçamento Detalhado_Global'!B282</f>
        <v>[ ESCOLHER ]</v>
      </c>
      <c r="C282" s="447" t="str">
        <f>IF('Orçamento Detalhado_Global'!C282="","",'Orçamento Detalhado_Global'!C282)</f>
        <v/>
      </c>
      <c r="D282" s="211" t="str">
        <f>IF('Orçamento Detalhado_Global'!D282="","",'Orçamento Detalhado_Global'!D282)</f>
        <v/>
      </c>
      <c r="E282" s="570"/>
      <c r="F282" s="212" t="str">
        <f>IF('Orçamento Detalhado_Global'!F282="","",'Orçamento Detalhado_Global'!F282)</f>
        <v/>
      </c>
      <c r="G282" s="388">
        <f>'Orçamento Detalhado_Global'!G282</f>
        <v>0</v>
      </c>
      <c r="H282" s="213" t="str">
        <f t="shared" si="37"/>
        <v/>
      </c>
      <c r="I282" s="216" t="str">
        <f>'Orçamento Detalhado_Global'!I282</f>
        <v/>
      </c>
      <c r="J282" s="213" t="str">
        <f t="shared" si="38"/>
        <v/>
      </c>
      <c r="K282" s="68"/>
      <c r="L282" s="214"/>
      <c r="N282" s="317"/>
      <c r="O282" s="317"/>
      <c r="P282" s="317"/>
      <c r="Q282" s="317"/>
    </row>
    <row r="283" spans="1:17" s="67" customFormat="1" ht="18" customHeight="1" outlineLevel="2" thickTop="1" thickBot="1">
      <c r="A283" s="213" t="s">
        <v>665</v>
      </c>
      <c r="B283" s="515" t="str">
        <f>'Orçamento Detalhado_Global'!B283</f>
        <v>[ ESCOLHER ]</v>
      </c>
      <c r="C283" s="447" t="str">
        <f>IF('Orçamento Detalhado_Global'!C283="","",'Orçamento Detalhado_Global'!C283)</f>
        <v/>
      </c>
      <c r="D283" s="211" t="str">
        <f>IF('Orçamento Detalhado_Global'!D283="","",'Orçamento Detalhado_Global'!D283)</f>
        <v/>
      </c>
      <c r="E283" s="570"/>
      <c r="F283" s="212" t="str">
        <f>IF('Orçamento Detalhado_Global'!F283="","",'Orçamento Detalhado_Global'!F283)</f>
        <v/>
      </c>
      <c r="G283" s="388">
        <f>'Orçamento Detalhado_Global'!G283</f>
        <v>0</v>
      </c>
      <c r="H283" s="213" t="str">
        <f t="shared" si="37"/>
        <v/>
      </c>
      <c r="I283" s="216" t="str">
        <f>'Orçamento Detalhado_Global'!I283</f>
        <v/>
      </c>
      <c r="J283" s="213" t="str">
        <f t="shared" si="38"/>
        <v/>
      </c>
      <c r="K283" s="68"/>
      <c r="L283" s="214"/>
      <c r="N283" s="317"/>
      <c r="O283" s="317"/>
      <c r="P283" s="317"/>
      <c r="Q283" s="317"/>
    </row>
    <row r="284" spans="1:17" s="67" customFormat="1" ht="18" customHeight="1" outlineLevel="2" thickTop="1" thickBot="1">
      <c r="A284" s="213" t="s">
        <v>666</v>
      </c>
      <c r="B284" s="515" t="str">
        <f>'Orçamento Detalhado_Global'!B284</f>
        <v>[ ESCOLHER ]</v>
      </c>
      <c r="C284" s="447" t="str">
        <f>IF('Orçamento Detalhado_Global'!C284="","",'Orçamento Detalhado_Global'!C284)</f>
        <v/>
      </c>
      <c r="D284" s="211" t="str">
        <f>IF('Orçamento Detalhado_Global'!D284="","",'Orçamento Detalhado_Global'!D284)</f>
        <v/>
      </c>
      <c r="E284" s="570"/>
      <c r="F284" s="212" t="str">
        <f>IF('Orçamento Detalhado_Global'!F284="","",'Orçamento Detalhado_Global'!F284)</f>
        <v/>
      </c>
      <c r="G284" s="388">
        <f>'Orçamento Detalhado_Global'!G284</f>
        <v>0</v>
      </c>
      <c r="H284" s="213" t="str">
        <f t="shared" si="37"/>
        <v/>
      </c>
      <c r="I284" s="216" t="str">
        <f>'Orçamento Detalhado_Global'!I284</f>
        <v/>
      </c>
      <c r="J284" s="213" t="str">
        <f t="shared" si="38"/>
        <v/>
      </c>
      <c r="K284" s="68"/>
      <c r="L284" s="214"/>
      <c r="N284" s="317"/>
      <c r="O284" s="317"/>
      <c r="P284" s="317"/>
      <c r="Q284" s="317"/>
    </row>
    <row r="285" spans="1:17" s="67" customFormat="1" ht="18" customHeight="1" outlineLevel="2" thickTop="1" thickBot="1">
      <c r="A285" s="213" t="s">
        <v>667</v>
      </c>
      <c r="B285" s="515" t="str">
        <f>'Orçamento Detalhado_Global'!B285</f>
        <v>[ ESCOLHER ]</v>
      </c>
      <c r="C285" s="447" t="str">
        <f>IF('Orçamento Detalhado_Global'!C285="","",'Orçamento Detalhado_Global'!C285)</f>
        <v/>
      </c>
      <c r="D285" s="211" t="str">
        <f>IF('Orçamento Detalhado_Global'!D285="","",'Orçamento Detalhado_Global'!D285)</f>
        <v/>
      </c>
      <c r="E285" s="570"/>
      <c r="F285" s="212" t="str">
        <f>IF('Orçamento Detalhado_Global'!F285="","",'Orçamento Detalhado_Global'!F285)</f>
        <v/>
      </c>
      <c r="G285" s="388">
        <f>'Orçamento Detalhado_Global'!G285</f>
        <v>0</v>
      </c>
      <c r="H285" s="213" t="str">
        <f t="shared" si="37"/>
        <v/>
      </c>
      <c r="I285" s="216" t="str">
        <f>'Orçamento Detalhado_Global'!I285</f>
        <v/>
      </c>
      <c r="J285" s="213" t="str">
        <f t="shared" si="38"/>
        <v/>
      </c>
      <c r="K285" s="68"/>
      <c r="L285" s="214"/>
      <c r="N285" s="317"/>
      <c r="O285" s="317"/>
      <c r="P285" s="317"/>
      <c r="Q285" s="317"/>
    </row>
    <row r="286" spans="1:17" s="67" customFormat="1" ht="18" customHeight="1" outlineLevel="1" thickTop="1" thickBot="1">
      <c r="A286" s="343" t="s">
        <v>668</v>
      </c>
      <c r="B286" s="444"/>
      <c r="C286" s="448"/>
      <c r="D286" s="344" t="s">
        <v>669</v>
      </c>
      <c r="E286" s="345"/>
      <c r="F286" s="345"/>
      <c r="G286" s="346"/>
      <c r="H286" s="346"/>
      <c r="I286" s="346"/>
      <c r="J286" s="346"/>
      <c r="K286" s="347"/>
      <c r="L286" s="348"/>
      <c r="N286" s="317"/>
      <c r="O286" s="317"/>
      <c r="P286" s="317"/>
      <c r="Q286" s="317"/>
    </row>
    <row r="287" spans="1:17" s="67" customFormat="1" ht="18" customHeight="1" outlineLevel="2" thickTop="1" thickBot="1">
      <c r="A287" s="213" t="s">
        <v>670</v>
      </c>
      <c r="B287" s="515" t="str">
        <f>'Orçamento Detalhado_Global'!B287</f>
        <v>[ ESCOLHER ]</v>
      </c>
      <c r="C287" s="447" t="str">
        <f>IF('Orçamento Detalhado_Global'!C287="","",'Orçamento Detalhado_Global'!C287)</f>
        <v/>
      </c>
      <c r="D287" s="211" t="str">
        <f>IF('Orçamento Detalhado_Global'!D287="","",'Orçamento Detalhado_Global'!D287)</f>
        <v>Prumadas</v>
      </c>
      <c r="E287" s="570"/>
      <c r="F287" s="212" t="str">
        <f>IF('Orçamento Detalhado_Global'!F287="","",'Orçamento Detalhado_Global'!F287)</f>
        <v>UNID</v>
      </c>
      <c r="G287" s="388">
        <f>'Orçamento Detalhado_Global'!G287</f>
        <v>0</v>
      </c>
      <c r="H287" s="213" t="str">
        <f t="shared" ref="H287:H292" si="39">IF(E287="","",ROUND(G287*E287,2))</f>
        <v/>
      </c>
      <c r="I287" s="216" t="str">
        <f>'Orçamento Detalhado_Global'!I287</f>
        <v/>
      </c>
      <c r="J287" s="213" t="str">
        <f t="shared" ref="J287:J292" si="40">IF(E287="","",ROUND(I287*E287,2))</f>
        <v/>
      </c>
      <c r="K287" s="68"/>
      <c r="L287" s="214"/>
      <c r="N287" s="317"/>
      <c r="O287" s="317"/>
      <c r="P287" s="317"/>
      <c r="Q287" s="317"/>
    </row>
    <row r="288" spans="1:17" s="67" customFormat="1" ht="18" customHeight="1" outlineLevel="2" thickTop="1" thickBot="1">
      <c r="A288" s="213" t="s">
        <v>671</v>
      </c>
      <c r="B288" s="515" t="str">
        <f>'Orçamento Detalhado_Global'!B288</f>
        <v>[ ESCOLHER ]</v>
      </c>
      <c r="C288" s="447" t="str">
        <f>IF('Orçamento Detalhado_Global'!C288="","",'Orçamento Detalhado_Global'!C288)</f>
        <v/>
      </c>
      <c r="D288" s="211" t="str">
        <f>IF('Orçamento Detalhado_Global'!D288="","",'Orçamento Detalhado_Global'!D288)</f>
        <v>Distribuição</v>
      </c>
      <c r="E288" s="570"/>
      <c r="F288" s="212" t="str">
        <f>IF('Orçamento Detalhado_Global'!F288="","",'Orçamento Detalhado_Global'!F288)</f>
        <v>UNID</v>
      </c>
      <c r="G288" s="388">
        <f>'Orçamento Detalhado_Global'!G288</f>
        <v>0</v>
      </c>
      <c r="H288" s="213" t="str">
        <f t="shared" si="39"/>
        <v/>
      </c>
      <c r="I288" s="216" t="str">
        <f>'Orçamento Detalhado_Global'!I288</f>
        <v/>
      </c>
      <c r="J288" s="213" t="str">
        <f t="shared" si="40"/>
        <v/>
      </c>
      <c r="K288" s="68"/>
      <c r="L288" s="214"/>
      <c r="N288" s="317"/>
      <c r="O288" s="317"/>
      <c r="P288" s="317"/>
      <c r="Q288" s="317"/>
    </row>
    <row r="289" spans="1:17" s="67" customFormat="1" ht="18" customHeight="1" outlineLevel="2" thickTop="1" thickBot="1">
      <c r="A289" s="213" t="s">
        <v>672</v>
      </c>
      <c r="B289" s="515" t="str">
        <f>'Orçamento Detalhado_Global'!B289</f>
        <v>[ ESCOLHER ]</v>
      </c>
      <c r="C289" s="447" t="str">
        <f>IF('Orçamento Detalhado_Global'!C289="","",'Orçamento Detalhado_Global'!C289)</f>
        <v/>
      </c>
      <c r="D289" s="211" t="str">
        <f>IF('Orçamento Detalhado_Global'!D289="","",'Orçamento Detalhado_Global'!D289)</f>
        <v>Medidores</v>
      </c>
      <c r="E289" s="570"/>
      <c r="F289" s="212" t="str">
        <f>IF('Orçamento Detalhado_Global'!F289="","",'Orçamento Detalhado_Global'!F289)</f>
        <v>UNID</v>
      </c>
      <c r="G289" s="388">
        <f>'Orçamento Detalhado_Global'!G289</f>
        <v>0</v>
      </c>
      <c r="H289" s="213" t="str">
        <f t="shared" si="39"/>
        <v/>
      </c>
      <c r="I289" s="216" t="str">
        <f>'Orçamento Detalhado_Global'!I289</f>
        <v/>
      </c>
      <c r="J289" s="213" t="str">
        <f t="shared" si="40"/>
        <v/>
      </c>
      <c r="K289" s="68"/>
      <c r="L289" s="214"/>
      <c r="N289" s="317"/>
      <c r="O289" s="317"/>
      <c r="P289" s="317"/>
      <c r="Q289" s="317"/>
    </row>
    <row r="290" spans="1:17" s="67" customFormat="1" ht="18" customHeight="1" outlineLevel="2" thickTop="1" thickBot="1">
      <c r="A290" s="213" t="s">
        <v>673</v>
      </c>
      <c r="B290" s="515" t="str">
        <f>'Orçamento Detalhado_Global'!B290</f>
        <v>[ ESCOLHER ]</v>
      </c>
      <c r="C290" s="447" t="str">
        <f>IF('Orçamento Detalhado_Global'!C290="","",'Orçamento Detalhado_Global'!C290)</f>
        <v/>
      </c>
      <c r="D290" s="211" t="str">
        <f>IF('Orçamento Detalhado_Global'!D290="","",'Orçamento Detalhado_Global'!D290)</f>
        <v/>
      </c>
      <c r="E290" s="570"/>
      <c r="F290" s="212" t="str">
        <f>IF('Orçamento Detalhado_Global'!F290="","",'Orçamento Detalhado_Global'!F290)</f>
        <v/>
      </c>
      <c r="G290" s="388">
        <f>'Orçamento Detalhado_Global'!G290</f>
        <v>0</v>
      </c>
      <c r="H290" s="213" t="str">
        <f t="shared" si="39"/>
        <v/>
      </c>
      <c r="I290" s="216" t="str">
        <f>'Orçamento Detalhado_Global'!I290</f>
        <v/>
      </c>
      <c r="J290" s="213" t="str">
        <f t="shared" si="40"/>
        <v/>
      </c>
      <c r="K290" s="68"/>
      <c r="L290" s="214"/>
      <c r="N290" s="317"/>
      <c r="O290" s="317"/>
      <c r="P290" s="317"/>
      <c r="Q290" s="317"/>
    </row>
    <row r="291" spans="1:17" s="67" customFormat="1" ht="18" customHeight="1" outlineLevel="2" thickTop="1" thickBot="1">
      <c r="A291" s="213" t="s">
        <v>674</v>
      </c>
      <c r="B291" s="515" t="str">
        <f>'Orçamento Detalhado_Global'!B291</f>
        <v>[ ESCOLHER ]</v>
      </c>
      <c r="C291" s="447" t="str">
        <f>IF('Orçamento Detalhado_Global'!C291="","",'Orçamento Detalhado_Global'!C291)</f>
        <v/>
      </c>
      <c r="D291" s="211" t="str">
        <f>IF('Orçamento Detalhado_Global'!D291="","",'Orçamento Detalhado_Global'!D291)</f>
        <v/>
      </c>
      <c r="E291" s="570"/>
      <c r="F291" s="212" t="str">
        <f>IF('Orçamento Detalhado_Global'!F291="","",'Orçamento Detalhado_Global'!F291)</f>
        <v/>
      </c>
      <c r="G291" s="388">
        <f>'Orçamento Detalhado_Global'!G291</f>
        <v>0</v>
      </c>
      <c r="H291" s="213" t="str">
        <f t="shared" si="39"/>
        <v/>
      </c>
      <c r="I291" s="216" t="str">
        <f>'Orçamento Detalhado_Global'!I291</f>
        <v/>
      </c>
      <c r="J291" s="213" t="str">
        <f t="shared" si="40"/>
        <v/>
      </c>
      <c r="K291" s="68"/>
      <c r="L291" s="214"/>
      <c r="N291" s="317"/>
      <c r="O291" s="317"/>
      <c r="P291" s="317"/>
      <c r="Q291" s="317"/>
    </row>
    <row r="292" spans="1:17" s="67" customFormat="1" ht="18" customHeight="1" outlineLevel="2" thickTop="1" thickBot="1">
      <c r="A292" s="213" t="s">
        <v>675</v>
      </c>
      <c r="B292" s="515" t="str">
        <f>'Orçamento Detalhado_Global'!B292</f>
        <v>[ ESCOLHER ]</v>
      </c>
      <c r="C292" s="447" t="str">
        <f>IF('Orçamento Detalhado_Global'!C292="","",'Orçamento Detalhado_Global'!C292)</f>
        <v/>
      </c>
      <c r="D292" s="211" t="str">
        <f>IF('Orçamento Detalhado_Global'!D292="","",'Orçamento Detalhado_Global'!D292)</f>
        <v/>
      </c>
      <c r="E292" s="570"/>
      <c r="F292" s="212" t="str">
        <f>IF('Orçamento Detalhado_Global'!F292="","",'Orçamento Detalhado_Global'!F292)</f>
        <v/>
      </c>
      <c r="G292" s="388">
        <f>'Orçamento Detalhado_Global'!G292</f>
        <v>0</v>
      </c>
      <c r="H292" s="213" t="str">
        <f t="shared" si="39"/>
        <v/>
      </c>
      <c r="I292" s="216" t="str">
        <f>'Orçamento Detalhado_Global'!I292</f>
        <v/>
      </c>
      <c r="J292" s="213" t="str">
        <f t="shared" si="40"/>
        <v/>
      </c>
      <c r="K292" s="68"/>
      <c r="L292" s="214"/>
      <c r="N292" s="317"/>
      <c r="O292" s="317"/>
      <c r="P292" s="317"/>
      <c r="Q292" s="317"/>
    </row>
    <row r="293" spans="1:17" s="67" customFormat="1" ht="18" customHeight="1" outlineLevel="1" thickTop="1" thickBot="1">
      <c r="A293" s="343" t="s">
        <v>676</v>
      </c>
      <c r="B293" s="444"/>
      <c r="C293" s="448"/>
      <c r="D293" s="344" t="s">
        <v>677</v>
      </c>
      <c r="E293" s="345"/>
      <c r="F293" s="345"/>
      <c r="G293" s="346"/>
      <c r="H293" s="346"/>
      <c r="I293" s="346"/>
      <c r="J293" s="346"/>
      <c r="K293" s="347"/>
      <c r="L293" s="348"/>
      <c r="N293" s="317"/>
      <c r="O293" s="317"/>
      <c r="P293" s="317"/>
      <c r="Q293" s="317"/>
    </row>
    <row r="294" spans="1:17" s="67" customFormat="1" ht="18" customHeight="1" outlineLevel="2" thickTop="1" thickBot="1">
      <c r="A294" s="213" t="s">
        <v>678</v>
      </c>
      <c r="B294" s="515" t="str">
        <f>'Orçamento Detalhado_Global'!B294</f>
        <v>[ ESCOLHER ]</v>
      </c>
      <c r="C294" s="447" t="str">
        <f>IF('Orçamento Detalhado_Global'!C294="","",'Orçamento Detalhado_Global'!C294)</f>
        <v/>
      </c>
      <c r="D294" s="211" t="str">
        <f>IF('Orçamento Detalhado_Global'!D294="","",'Orçamento Detalhado_Global'!D294)</f>
        <v>Prumadas</v>
      </c>
      <c r="E294" s="570"/>
      <c r="F294" s="212" t="str">
        <f>IF('Orçamento Detalhado_Global'!F294="","",'Orçamento Detalhado_Global'!F294)</f>
        <v>UNID</v>
      </c>
      <c r="G294" s="388">
        <f>'Orçamento Detalhado_Global'!G294</f>
        <v>0</v>
      </c>
      <c r="H294" s="213" t="str">
        <f t="shared" ref="H294:H304" si="41">IF(E294="","",ROUND(G294*E294,2))</f>
        <v/>
      </c>
      <c r="I294" s="216" t="str">
        <f>'Orçamento Detalhado_Global'!I294</f>
        <v/>
      </c>
      <c r="J294" s="213" t="str">
        <f t="shared" ref="J294:J304" si="42">IF(E294="","",ROUND(I294*E294,2))</f>
        <v/>
      </c>
      <c r="K294" s="68"/>
      <c r="L294" s="214"/>
      <c r="N294" s="317"/>
      <c r="O294" s="317"/>
      <c r="P294" s="317"/>
      <c r="Q294" s="317"/>
    </row>
    <row r="295" spans="1:17" s="67" customFormat="1" ht="18" customHeight="1" outlineLevel="2" thickTop="1" thickBot="1">
      <c r="A295" s="213" t="s">
        <v>679</v>
      </c>
      <c r="B295" s="515" t="str">
        <f>'Orçamento Detalhado_Global'!B295</f>
        <v>[ ESCOLHER ]</v>
      </c>
      <c r="C295" s="447" t="str">
        <f>IF('Orçamento Detalhado_Global'!C295="","",'Orçamento Detalhado_Global'!C295)</f>
        <v/>
      </c>
      <c r="D295" s="211" t="str">
        <f>IF('Orçamento Detalhado_Global'!D295="","",'Orçamento Detalhado_Global'!D295)</f>
        <v>Caixas</v>
      </c>
      <c r="E295" s="570"/>
      <c r="F295" s="212" t="str">
        <f>IF('Orçamento Detalhado_Global'!F295="","",'Orçamento Detalhado_Global'!F295)</f>
        <v>UNID</v>
      </c>
      <c r="G295" s="388">
        <f>'Orçamento Detalhado_Global'!G295</f>
        <v>0</v>
      </c>
      <c r="H295" s="213" t="str">
        <f t="shared" si="41"/>
        <v/>
      </c>
      <c r="I295" s="216" t="str">
        <f>'Orçamento Detalhado_Global'!I295</f>
        <v/>
      </c>
      <c r="J295" s="213" t="str">
        <f t="shared" si="42"/>
        <v/>
      </c>
      <c r="K295" s="68"/>
      <c r="L295" s="214"/>
      <c r="N295" s="317"/>
      <c r="O295" s="317"/>
      <c r="P295" s="317"/>
      <c r="Q295" s="317"/>
    </row>
    <row r="296" spans="1:17" s="67" customFormat="1" ht="18" customHeight="1" outlineLevel="2" thickTop="1" thickBot="1">
      <c r="A296" s="213" t="s">
        <v>681</v>
      </c>
      <c r="B296" s="515" t="str">
        <f>'Orçamento Detalhado_Global'!B296</f>
        <v>[ ESCOLHER ]</v>
      </c>
      <c r="C296" s="447" t="str">
        <f>IF('Orçamento Detalhado_Global'!C296="","",'Orçamento Detalhado_Global'!C296)</f>
        <v/>
      </c>
      <c r="D296" s="211" t="str">
        <f>IF('Orçamento Detalhado_Global'!D296="","",'Orçamento Detalhado_Global'!D296)</f>
        <v>Registros</v>
      </c>
      <c r="E296" s="570"/>
      <c r="F296" s="212" t="str">
        <f>IF('Orçamento Detalhado_Global'!F296="","",'Orçamento Detalhado_Global'!F296)</f>
        <v>UNID</v>
      </c>
      <c r="G296" s="388">
        <f>'Orçamento Detalhado_Global'!G296</f>
        <v>0</v>
      </c>
      <c r="H296" s="213" t="str">
        <f t="shared" si="41"/>
        <v/>
      </c>
      <c r="I296" s="216" t="str">
        <f>'Orçamento Detalhado_Global'!I296</f>
        <v/>
      </c>
      <c r="J296" s="213" t="str">
        <f t="shared" si="42"/>
        <v/>
      </c>
      <c r="K296" s="68"/>
      <c r="L296" s="214"/>
      <c r="N296" s="317"/>
      <c r="O296" s="317"/>
      <c r="P296" s="317"/>
      <c r="Q296" s="317"/>
    </row>
    <row r="297" spans="1:17" s="67" customFormat="1" ht="18" customHeight="1" outlineLevel="2" thickTop="1" thickBot="1">
      <c r="A297" s="213" t="s">
        <v>683</v>
      </c>
      <c r="B297" s="515" t="str">
        <f>'Orçamento Detalhado_Global'!B297</f>
        <v>[ ESCOLHER ]</v>
      </c>
      <c r="C297" s="447" t="str">
        <f>IF('Orçamento Detalhado_Global'!C297="","",'Orçamento Detalhado_Global'!C297)</f>
        <v/>
      </c>
      <c r="D297" s="211" t="str">
        <f>IF('Orçamento Detalhado_Global'!D297="","",'Orçamento Detalhado_Global'!D297)</f>
        <v>Mangueiras e metais</v>
      </c>
      <c r="E297" s="570"/>
      <c r="F297" s="212" t="str">
        <f>IF('Orçamento Detalhado_Global'!F297="","",'Orçamento Detalhado_Global'!F297)</f>
        <v>UNID</v>
      </c>
      <c r="G297" s="388">
        <f>'Orçamento Detalhado_Global'!G297</f>
        <v>0</v>
      </c>
      <c r="H297" s="213" t="str">
        <f t="shared" si="41"/>
        <v/>
      </c>
      <c r="I297" s="216" t="str">
        <f>'Orçamento Detalhado_Global'!I297</f>
        <v/>
      </c>
      <c r="J297" s="213" t="str">
        <f t="shared" si="42"/>
        <v/>
      </c>
      <c r="K297" s="68"/>
      <c r="L297" s="214"/>
      <c r="N297" s="317"/>
      <c r="O297" s="317"/>
      <c r="P297" s="317"/>
      <c r="Q297" s="317"/>
    </row>
    <row r="298" spans="1:17" s="67" customFormat="1" ht="18" customHeight="1" outlineLevel="2" thickTop="1" thickBot="1">
      <c r="A298" s="213" t="s">
        <v>685</v>
      </c>
      <c r="B298" s="515" t="str">
        <f>'Orçamento Detalhado_Global'!B298</f>
        <v>[ ESCOLHER ]</v>
      </c>
      <c r="C298" s="447" t="str">
        <f>IF('Orçamento Detalhado_Global'!C298="","",'Orçamento Detalhado_Global'!C298)</f>
        <v/>
      </c>
      <c r="D298" s="211" t="str">
        <f>IF('Orçamento Detalhado_Global'!D298="","",'Orçamento Detalhado_Global'!D298)</f>
        <v>Extintores</v>
      </c>
      <c r="E298" s="570"/>
      <c r="F298" s="212" t="str">
        <f>IF('Orçamento Detalhado_Global'!F298="","",'Orçamento Detalhado_Global'!F298)</f>
        <v>UNID</v>
      </c>
      <c r="G298" s="388">
        <f>'Orçamento Detalhado_Global'!G298</f>
        <v>0</v>
      </c>
      <c r="H298" s="213" t="str">
        <f t="shared" si="41"/>
        <v/>
      </c>
      <c r="I298" s="216" t="str">
        <f>'Orçamento Detalhado_Global'!I298</f>
        <v/>
      </c>
      <c r="J298" s="213" t="str">
        <f t="shared" si="42"/>
        <v/>
      </c>
      <c r="K298" s="68"/>
      <c r="L298" s="214"/>
      <c r="N298" s="317"/>
      <c r="O298" s="317"/>
      <c r="P298" s="317"/>
      <c r="Q298" s="317"/>
    </row>
    <row r="299" spans="1:17" s="67" customFormat="1" ht="18" customHeight="1" outlineLevel="2" thickTop="1" thickBot="1">
      <c r="A299" s="213" t="s">
        <v>687</v>
      </c>
      <c r="B299" s="515" t="str">
        <f>'Orçamento Detalhado_Global'!B299</f>
        <v>[ ESCOLHER ]</v>
      </c>
      <c r="C299" s="447" t="str">
        <f>IF('Orçamento Detalhado_Global'!C299="","",'Orçamento Detalhado_Global'!C299)</f>
        <v/>
      </c>
      <c r="D299" s="211" t="str">
        <f>IF('Orçamento Detalhado_Global'!D299="","",'Orçamento Detalhado_Global'!D299)</f>
        <v>Bombas de incêndio</v>
      </c>
      <c r="E299" s="570"/>
      <c r="F299" s="212" t="str">
        <f>IF('Orçamento Detalhado_Global'!F299="","",'Orçamento Detalhado_Global'!F299)</f>
        <v>UNID</v>
      </c>
      <c r="G299" s="388">
        <f>'Orçamento Detalhado_Global'!G299</f>
        <v>0</v>
      </c>
      <c r="H299" s="213" t="str">
        <f t="shared" si="41"/>
        <v/>
      </c>
      <c r="I299" s="216" t="str">
        <f>'Orçamento Detalhado_Global'!I299</f>
        <v/>
      </c>
      <c r="J299" s="213" t="str">
        <f t="shared" si="42"/>
        <v/>
      </c>
      <c r="K299" s="68"/>
      <c r="L299" s="214"/>
      <c r="N299" s="317"/>
      <c r="O299" s="317"/>
      <c r="P299" s="317"/>
      <c r="Q299" s="317"/>
    </row>
    <row r="300" spans="1:17" s="67" customFormat="1" ht="18" customHeight="1" outlineLevel="2" thickTop="1" thickBot="1">
      <c r="A300" s="213" t="s">
        <v>689</v>
      </c>
      <c r="B300" s="515" t="str">
        <f>'Orçamento Detalhado_Global'!B300</f>
        <v>[ ESCOLHER ]</v>
      </c>
      <c r="C300" s="447" t="str">
        <f>IF('Orçamento Detalhado_Global'!C300="","",'Orçamento Detalhado_Global'!C300)</f>
        <v/>
      </c>
      <c r="D300" s="211" t="str">
        <f>IF('Orçamento Detalhado_Global'!D300="","",'Orçamento Detalhado_Global'!D300)</f>
        <v/>
      </c>
      <c r="E300" s="570"/>
      <c r="F300" s="212" t="str">
        <f>IF('Orçamento Detalhado_Global'!F300="","",'Orçamento Detalhado_Global'!F300)</f>
        <v/>
      </c>
      <c r="G300" s="388">
        <f>'Orçamento Detalhado_Global'!G300</f>
        <v>0</v>
      </c>
      <c r="H300" s="213" t="str">
        <f t="shared" si="41"/>
        <v/>
      </c>
      <c r="I300" s="216" t="str">
        <f>'Orçamento Detalhado_Global'!I300</f>
        <v/>
      </c>
      <c r="J300" s="213" t="str">
        <f t="shared" si="42"/>
        <v/>
      </c>
      <c r="K300" s="68"/>
      <c r="L300" s="214"/>
      <c r="N300" s="317"/>
      <c r="O300" s="317"/>
      <c r="P300" s="317"/>
      <c r="Q300" s="317"/>
    </row>
    <row r="301" spans="1:17" s="67" customFormat="1" ht="18" customHeight="1" outlineLevel="2" thickTop="1" thickBot="1">
      <c r="A301" s="213" t="s">
        <v>690</v>
      </c>
      <c r="B301" s="515" t="str">
        <f>'Orçamento Detalhado_Global'!B301</f>
        <v>[ ESCOLHER ]</v>
      </c>
      <c r="C301" s="447" t="str">
        <f>IF('Orçamento Detalhado_Global'!C301="","",'Orçamento Detalhado_Global'!C301)</f>
        <v/>
      </c>
      <c r="D301" s="211" t="str">
        <f>IF('Orçamento Detalhado_Global'!D301="","",'Orçamento Detalhado_Global'!D301)</f>
        <v/>
      </c>
      <c r="E301" s="570"/>
      <c r="F301" s="212" t="str">
        <f>IF('Orçamento Detalhado_Global'!F301="","",'Orçamento Detalhado_Global'!F301)</f>
        <v/>
      </c>
      <c r="G301" s="388">
        <f>'Orçamento Detalhado_Global'!G301</f>
        <v>0</v>
      </c>
      <c r="H301" s="213" t="str">
        <f t="shared" si="41"/>
        <v/>
      </c>
      <c r="I301" s="216" t="str">
        <f>'Orçamento Detalhado_Global'!I301</f>
        <v/>
      </c>
      <c r="J301" s="213" t="str">
        <f t="shared" si="42"/>
        <v/>
      </c>
      <c r="K301" s="68"/>
      <c r="L301" s="214"/>
      <c r="N301" s="317"/>
      <c r="O301" s="317"/>
      <c r="P301" s="317"/>
      <c r="Q301" s="317"/>
    </row>
    <row r="302" spans="1:17" s="67" customFormat="1" ht="18" customHeight="1" outlineLevel="2" thickTop="1" thickBot="1">
      <c r="A302" s="213" t="s">
        <v>691</v>
      </c>
      <c r="B302" s="515" t="str">
        <f>'Orçamento Detalhado_Global'!B302</f>
        <v>[ ESCOLHER ]</v>
      </c>
      <c r="C302" s="447" t="str">
        <f>IF('Orçamento Detalhado_Global'!C302="","",'Orçamento Detalhado_Global'!C302)</f>
        <v/>
      </c>
      <c r="D302" s="211" t="str">
        <f>IF('Orçamento Detalhado_Global'!D302="","",'Orçamento Detalhado_Global'!D302)</f>
        <v/>
      </c>
      <c r="E302" s="570"/>
      <c r="F302" s="212" t="str">
        <f>IF('Orçamento Detalhado_Global'!F302="","",'Orçamento Detalhado_Global'!F302)</f>
        <v/>
      </c>
      <c r="G302" s="388">
        <f>'Orçamento Detalhado_Global'!G302</f>
        <v>0</v>
      </c>
      <c r="H302" s="213" t="str">
        <f t="shared" si="41"/>
        <v/>
      </c>
      <c r="I302" s="216" t="str">
        <f>'Orçamento Detalhado_Global'!I302</f>
        <v/>
      </c>
      <c r="J302" s="213" t="str">
        <f t="shared" si="42"/>
        <v/>
      </c>
      <c r="K302" s="68"/>
      <c r="L302" s="214"/>
      <c r="N302" s="317"/>
      <c r="O302" s="317"/>
      <c r="P302" s="317"/>
      <c r="Q302" s="317"/>
    </row>
    <row r="303" spans="1:17" s="67" customFormat="1" ht="18" customHeight="1" outlineLevel="2" thickTop="1" thickBot="1">
      <c r="A303" s="213" t="s">
        <v>692</v>
      </c>
      <c r="B303" s="515" t="str">
        <f>'Orçamento Detalhado_Global'!B303</f>
        <v>[ ESCOLHER ]</v>
      </c>
      <c r="C303" s="447" t="str">
        <f>IF('Orçamento Detalhado_Global'!C303="","",'Orçamento Detalhado_Global'!C303)</f>
        <v/>
      </c>
      <c r="D303" s="211" t="str">
        <f>IF('Orçamento Detalhado_Global'!D303="","",'Orçamento Detalhado_Global'!D303)</f>
        <v/>
      </c>
      <c r="E303" s="570"/>
      <c r="F303" s="212" t="str">
        <f>IF('Orçamento Detalhado_Global'!F303="","",'Orçamento Detalhado_Global'!F303)</f>
        <v/>
      </c>
      <c r="G303" s="388">
        <f>'Orçamento Detalhado_Global'!G303</f>
        <v>0</v>
      </c>
      <c r="H303" s="213" t="str">
        <f t="shared" si="41"/>
        <v/>
      </c>
      <c r="I303" s="216" t="str">
        <f>'Orçamento Detalhado_Global'!I303</f>
        <v/>
      </c>
      <c r="J303" s="213" t="str">
        <f t="shared" si="42"/>
        <v/>
      </c>
      <c r="K303" s="68"/>
      <c r="L303" s="214"/>
      <c r="N303" s="317"/>
      <c r="O303" s="317"/>
      <c r="P303" s="317"/>
      <c r="Q303" s="317"/>
    </row>
    <row r="304" spans="1:17" s="67" customFormat="1" ht="18" customHeight="1" outlineLevel="2" thickTop="1" thickBot="1">
      <c r="A304" s="213" t="s">
        <v>693</v>
      </c>
      <c r="B304" s="515" t="str">
        <f>'Orçamento Detalhado_Global'!B304</f>
        <v>[ ESCOLHER ]</v>
      </c>
      <c r="C304" s="447" t="str">
        <f>IF('Orçamento Detalhado_Global'!C304="","",'Orçamento Detalhado_Global'!C304)</f>
        <v/>
      </c>
      <c r="D304" s="211" t="str">
        <f>IF('Orçamento Detalhado_Global'!D304="","",'Orçamento Detalhado_Global'!D304)</f>
        <v/>
      </c>
      <c r="E304" s="570"/>
      <c r="F304" s="212" t="str">
        <f>IF('Orçamento Detalhado_Global'!F304="","",'Orçamento Detalhado_Global'!F304)</f>
        <v/>
      </c>
      <c r="G304" s="388">
        <f>'Orçamento Detalhado_Global'!G304</f>
        <v>0</v>
      </c>
      <c r="H304" s="213" t="str">
        <f t="shared" si="41"/>
        <v/>
      </c>
      <c r="I304" s="216" t="str">
        <f>'Orçamento Detalhado_Global'!I304</f>
        <v/>
      </c>
      <c r="J304" s="213" t="str">
        <f t="shared" si="42"/>
        <v/>
      </c>
      <c r="K304" s="68"/>
      <c r="L304" s="214"/>
      <c r="N304" s="317"/>
      <c r="O304" s="317"/>
      <c r="P304" s="317"/>
      <c r="Q304" s="317"/>
    </row>
    <row r="305" spans="1:17" s="67" customFormat="1" ht="18" customHeight="1" outlineLevel="1" thickTop="1" thickBot="1">
      <c r="A305" s="343" t="s">
        <v>694</v>
      </c>
      <c r="B305" s="444"/>
      <c r="C305" s="448"/>
      <c r="D305" s="344" t="s">
        <v>695</v>
      </c>
      <c r="E305" s="345"/>
      <c r="F305" s="345"/>
      <c r="G305" s="346"/>
      <c r="H305" s="346"/>
      <c r="I305" s="346"/>
      <c r="J305" s="346"/>
      <c r="K305" s="347"/>
      <c r="L305" s="348"/>
      <c r="N305" s="317"/>
      <c r="O305" s="317"/>
      <c r="P305" s="317"/>
      <c r="Q305" s="317"/>
    </row>
    <row r="306" spans="1:17" s="67" customFormat="1" ht="18" customHeight="1" outlineLevel="2" thickTop="1" thickBot="1">
      <c r="A306" s="213" t="s">
        <v>696</v>
      </c>
      <c r="B306" s="515" t="str">
        <f>'Orçamento Detalhado_Global'!B306</f>
        <v>[ ESCOLHER ]</v>
      </c>
      <c r="C306" s="447" t="str">
        <f>IF('Orçamento Detalhado_Global'!C306="","",'Orçamento Detalhado_Global'!C306)</f>
        <v/>
      </c>
      <c r="D306" s="211" t="str">
        <f>IF('Orçamento Detalhado_Global'!D306="","",'Orçamento Detalhado_Global'!D306)</f>
        <v>Prumadas - esgoto/ventilação</v>
      </c>
      <c r="E306" s="570"/>
      <c r="F306" s="212" t="str">
        <f>IF('Orçamento Detalhado_Global'!F306="","",'Orçamento Detalhado_Global'!F306)</f>
        <v>UNID</v>
      </c>
      <c r="G306" s="388">
        <f>'Orçamento Detalhado_Global'!G306</f>
        <v>0</v>
      </c>
      <c r="H306" s="213" t="str">
        <f t="shared" ref="H306:H313" si="43">IF(E306="","",ROUND(G306*E306,2))</f>
        <v/>
      </c>
      <c r="I306" s="216" t="str">
        <f>'Orçamento Detalhado_Global'!I306</f>
        <v/>
      </c>
      <c r="J306" s="213" t="str">
        <f t="shared" ref="J306:J313" si="44">IF(E306="","",ROUND(I306*E306,2))</f>
        <v/>
      </c>
      <c r="K306" s="68"/>
      <c r="L306" s="214"/>
      <c r="N306" s="317"/>
      <c r="O306" s="317"/>
      <c r="P306" s="317"/>
      <c r="Q306" s="317"/>
    </row>
    <row r="307" spans="1:17" s="67" customFormat="1" ht="18" customHeight="1" outlineLevel="2" thickTop="1" thickBot="1">
      <c r="A307" s="213" t="s">
        <v>698</v>
      </c>
      <c r="B307" s="515" t="str">
        <f>'Orçamento Detalhado_Global'!B307</f>
        <v>[ ESCOLHER ]</v>
      </c>
      <c r="C307" s="447" t="str">
        <f>IF('Orçamento Detalhado_Global'!C307="","",'Orçamento Detalhado_Global'!C307)</f>
        <v/>
      </c>
      <c r="D307" s="211" t="str">
        <f>IF('Orçamento Detalhado_Global'!D307="","",'Orçamento Detalhado_Global'!D307)</f>
        <v>Ramais - esgoto</v>
      </c>
      <c r="E307" s="570"/>
      <c r="F307" s="212" t="str">
        <f>IF('Orçamento Detalhado_Global'!F307="","",'Orçamento Detalhado_Global'!F307)</f>
        <v>UNID</v>
      </c>
      <c r="G307" s="388">
        <f>'Orçamento Detalhado_Global'!G307</f>
        <v>0</v>
      </c>
      <c r="H307" s="213" t="str">
        <f t="shared" si="43"/>
        <v/>
      </c>
      <c r="I307" s="216" t="str">
        <f>'Orçamento Detalhado_Global'!I307</f>
        <v/>
      </c>
      <c r="J307" s="213" t="str">
        <f t="shared" si="44"/>
        <v/>
      </c>
      <c r="K307" s="68"/>
      <c r="L307" s="214"/>
      <c r="N307" s="317"/>
      <c r="O307" s="317"/>
      <c r="P307" s="317"/>
      <c r="Q307" s="317"/>
    </row>
    <row r="308" spans="1:17" s="67" customFormat="1" ht="18" customHeight="1" outlineLevel="2" thickTop="1" thickBot="1">
      <c r="A308" s="213" t="s">
        <v>700</v>
      </c>
      <c r="B308" s="515" t="str">
        <f>'Orçamento Detalhado_Global'!B308</f>
        <v>[ ESCOLHER ]</v>
      </c>
      <c r="C308" s="447" t="str">
        <f>IF('Orçamento Detalhado_Global'!C308="","",'Orçamento Detalhado_Global'!C308)</f>
        <v/>
      </c>
      <c r="D308" s="211" t="str">
        <f>IF('Orçamento Detalhado_Global'!D308="","",'Orçamento Detalhado_Global'!D308)</f>
        <v>Rede Térreo - esgoto</v>
      </c>
      <c r="E308" s="570"/>
      <c r="F308" s="212" t="str">
        <f>IF('Orçamento Detalhado_Global'!F308="","",'Orçamento Detalhado_Global'!F308)</f>
        <v>UNID</v>
      </c>
      <c r="G308" s="388">
        <f>'Orçamento Detalhado_Global'!G308</f>
        <v>0</v>
      </c>
      <c r="H308" s="213" t="str">
        <f t="shared" si="43"/>
        <v/>
      </c>
      <c r="I308" s="216" t="str">
        <f>'Orçamento Detalhado_Global'!I308</f>
        <v/>
      </c>
      <c r="J308" s="213" t="str">
        <f t="shared" si="44"/>
        <v/>
      </c>
      <c r="K308" s="68"/>
      <c r="L308" s="214"/>
      <c r="N308" s="317"/>
      <c r="O308" s="317"/>
      <c r="P308" s="317"/>
      <c r="Q308" s="317"/>
    </row>
    <row r="309" spans="1:17" s="67" customFormat="1" ht="18" customHeight="1" outlineLevel="2" thickTop="1" thickBot="1">
      <c r="A309" s="213" t="s">
        <v>702</v>
      </c>
      <c r="B309" s="515" t="str">
        <f>'Orçamento Detalhado_Global'!B309</f>
        <v>[ ESCOLHER ]</v>
      </c>
      <c r="C309" s="447" t="str">
        <f>IF('Orçamento Detalhado_Global'!C309="","",'Orçamento Detalhado_Global'!C309)</f>
        <v/>
      </c>
      <c r="D309" s="211" t="str">
        <f>IF('Orçamento Detalhado_Global'!D309="","",'Orçamento Detalhado_Global'!D309)</f>
        <v/>
      </c>
      <c r="E309" s="570"/>
      <c r="F309" s="212" t="str">
        <f>IF('Orçamento Detalhado_Global'!F309="","",'Orçamento Detalhado_Global'!F309)</f>
        <v/>
      </c>
      <c r="G309" s="388">
        <f>'Orçamento Detalhado_Global'!G309</f>
        <v>0</v>
      </c>
      <c r="H309" s="213" t="str">
        <f t="shared" si="43"/>
        <v/>
      </c>
      <c r="I309" s="216" t="str">
        <f>'Orçamento Detalhado_Global'!I309</f>
        <v/>
      </c>
      <c r="J309" s="213" t="str">
        <f t="shared" si="44"/>
        <v/>
      </c>
      <c r="K309" s="68"/>
      <c r="L309" s="214"/>
      <c r="N309" s="317"/>
      <c r="O309" s="317"/>
      <c r="P309" s="317"/>
      <c r="Q309" s="317"/>
    </row>
    <row r="310" spans="1:17" s="67" customFormat="1" ht="18" customHeight="1" outlineLevel="2" thickTop="1" thickBot="1">
      <c r="A310" s="213" t="s">
        <v>703</v>
      </c>
      <c r="B310" s="515" t="str">
        <f>'Orçamento Detalhado_Global'!B310</f>
        <v>[ ESCOLHER ]</v>
      </c>
      <c r="C310" s="447" t="str">
        <f>IF('Orçamento Detalhado_Global'!C310="","",'Orçamento Detalhado_Global'!C310)</f>
        <v/>
      </c>
      <c r="D310" s="211" t="str">
        <f>IF('Orçamento Detalhado_Global'!D310="","",'Orçamento Detalhado_Global'!D310)</f>
        <v/>
      </c>
      <c r="E310" s="570"/>
      <c r="F310" s="212" t="str">
        <f>IF('Orçamento Detalhado_Global'!F310="","",'Orçamento Detalhado_Global'!F310)</f>
        <v/>
      </c>
      <c r="G310" s="388">
        <f>'Orçamento Detalhado_Global'!G310</f>
        <v>0</v>
      </c>
      <c r="H310" s="213" t="str">
        <f t="shared" si="43"/>
        <v/>
      </c>
      <c r="I310" s="216" t="str">
        <f>'Orçamento Detalhado_Global'!I310</f>
        <v/>
      </c>
      <c r="J310" s="213" t="str">
        <f t="shared" si="44"/>
        <v/>
      </c>
      <c r="K310" s="68"/>
      <c r="L310" s="214"/>
      <c r="N310" s="317"/>
      <c r="O310" s="317"/>
      <c r="P310" s="317"/>
      <c r="Q310" s="317"/>
    </row>
    <row r="311" spans="1:17" s="67" customFormat="1" ht="18" customHeight="1" outlineLevel="2" thickTop="1" thickBot="1">
      <c r="A311" s="213" t="s">
        <v>704</v>
      </c>
      <c r="B311" s="515" t="str">
        <f>'Orçamento Detalhado_Global'!B311</f>
        <v>[ ESCOLHER ]</v>
      </c>
      <c r="C311" s="447" t="str">
        <f>IF('Orçamento Detalhado_Global'!C311="","",'Orçamento Detalhado_Global'!C311)</f>
        <v/>
      </c>
      <c r="D311" s="211" t="str">
        <f>IF('Orçamento Detalhado_Global'!D311="","",'Orçamento Detalhado_Global'!D311)</f>
        <v/>
      </c>
      <c r="E311" s="570"/>
      <c r="F311" s="212" t="str">
        <f>IF('Orçamento Detalhado_Global'!F311="","",'Orçamento Detalhado_Global'!F311)</f>
        <v/>
      </c>
      <c r="G311" s="388">
        <f>'Orçamento Detalhado_Global'!G311</f>
        <v>0</v>
      </c>
      <c r="H311" s="213" t="str">
        <f t="shared" si="43"/>
        <v/>
      </c>
      <c r="I311" s="216" t="str">
        <f>'Orçamento Detalhado_Global'!I311</f>
        <v/>
      </c>
      <c r="J311" s="213" t="str">
        <f t="shared" si="44"/>
        <v/>
      </c>
      <c r="K311" s="68"/>
      <c r="L311" s="214"/>
      <c r="N311" s="317"/>
      <c r="O311" s="317"/>
      <c r="P311" s="317"/>
      <c r="Q311" s="317"/>
    </row>
    <row r="312" spans="1:17" s="67" customFormat="1" ht="18" customHeight="1" outlineLevel="2" thickTop="1" thickBot="1">
      <c r="A312" s="213" t="s">
        <v>705</v>
      </c>
      <c r="B312" s="515" t="str">
        <f>'Orçamento Detalhado_Global'!B312</f>
        <v>[ ESCOLHER ]</v>
      </c>
      <c r="C312" s="447" t="str">
        <f>IF('Orçamento Detalhado_Global'!C312="","",'Orçamento Detalhado_Global'!C312)</f>
        <v/>
      </c>
      <c r="D312" s="211" t="str">
        <f>IF('Orçamento Detalhado_Global'!D312="","",'Orçamento Detalhado_Global'!D312)</f>
        <v/>
      </c>
      <c r="E312" s="570"/>
      <c r="F312" s="212" t="str">
        <f>IF('Orçamento Detalhado_Global'!F312="","",'Orçamento Detalhado_Global'!F312)</f>
        <v/>
      </c>
      <c r="G312" s="388">
        <f>'Orçamento Detalhado_Global'!G312</f>
        <v>0</v>
      </c>
      <c r="H312" s="213" t="str">
        <f t="shared" si="43"/>
        <v/>
      </c>
      <c r="I312" s="216" t="str">
        <f>'Orçamento Detalhado_Global'!I312</f>
        <v/>
      </c>
      <c r="J312" s="213" t="str">
        <f t="shared" si="44"/>
        <v/>
      </c>
      <c r="K312" s="68"/>
      <c r="L312" s="214"/>
      <c r="N312" s="317"/>
      <c r="O312" s="317"/>
      <c r="P312" s="317"/>
      <c r="Q312" s="317"/>
    </row>
    <row r="313" spans="1:17" s="67" customFormat="1" ht="18" customHeight="1" outlineLevel="2" thickTop="1" thickBot="1">
      <c r="A313" s="213" t="s">
        <v>706</v>
      </c>
      <c r="B313" s="515" t="str">
        <f>'Orçamento Detalhado_Global'!B313</f>
        <v>[ ESCOLHER ]</v>
      </c>
      <c r="C313" s="447" t="str">
        <f>IF('Orçamento Detalhado_Global'!C313="","",'Orçamento Detalhado_Global'!C313)</f>
        <v/>
      </c>
      <c r="D313" s="211" t="str">
        <f>IF('Orçamento Detalhado_Global'!D313="","",'Orçamento Detalhado_Global'!D313)</f>
        <v/>
      </c>
      <c r="E313" s="570"/>
      <c r="F313" s="212" t="str">
        <f>IF('Orçamento Detalhado_Global'!F313="","",'Orçamento Detalhado_Global'!F313)</f>
        <v/>
      </c>
      <c r="G313" s="388">
        <f>'Orçamento Detalhado_Global'!G313</f>
        <v>0</v>
      </c>
      <c r="H313" s="213" t="str">
        <f t="shared" si="43"/>
        <v/>
      </c>
      <c r="I313" s="216" t="str">
        <f>'Orçamento Detalhado_Global'!I313</f>
        <v/>
      </c>
      <c r="J313" s="213" t="str">
        <f t="shared" si="44"/>
        <v/>
      </c>
      <c r="K313" s="68"/>
      <c r="L313" s="214"/>
      <c r="N313" s="317"/>
      <c r="O313" s="317"/>
      <c r="P313" s="317"/>
      <c r="Q313" s="317"/>
    </row>
    <row r="314" spans="1:17" s="67" customFormat="1" ht="18" customHeight="1" outlineLevel="1" thickTop="1" thickBot="1">
      <c r="A314" s="343" t="s">
        <v>707</v>
      </c>
      <c r="B314" s="444"/>
      <c r="C314" s="448"/>
      <c r="D314" s="344" t="s">
        <v>708</v>
      </c>
      <c r="E314" s="345"/>
      <c r="F314" s="345"/>
      <c r="G314" s="346"/>
      <c r="H314" s="346"/>
      <c r="I314" s="346"/>
      <c r="J314" s="346"/>
      <c r="K314" s="347"/>
      <c r="L314" s="348"/>
      <c r="N314" s="317"/>
      <c r="O314" s="317"/>
      <c r="P314" s="317"/>
      <c r="Q314" s="317"/>
    </row>
    <row r="315" spans="1:17" s="67" customFormat="1" ht="18" customHeight="1" outlineLevel="2" thickTop="1" thickBot="1">
      <c r="A315" s="213" t="s">
        <v>709</v>
      </c>
      <c r="B315" s="515" t="str">
        <f>'Orçamento Detalhado_Global'!B315</f>
        <v>[ ESCOLHER ]</v>
      </c>
      <c r="C315" s="447" t="str">
        <f>IF('Orçamento Detalhado_Global'!C315="","",'Orçamento Detalhado_Global'!C315)</f>
        <v/>
      </c>
      <c r="D315" s="211" t="str">
        <f>IF('Orçamento Detalhado_Global'!D315="","",'Orçamento Detalhado_Global'!D315)</f>
        <v>Prumadas - pluvial</v>
      </c>
      <c r="E315" s="570"/>
      <c r="F315" s="212" t="str">
        <f>IF('Orçamento Detalhado_Global'!F315="","",'Orçamento Detalhado_Global'!F315)</f>
        <v>UNID</v>
      </c>
      <c r="G315" s="388">
        <f>'Orçamento Detalhado_Global'!G315</f>
        <v>0</v>
      </c>
      <c r="H315" s="213" t="str">
        <f t="shared" ref="H315:H322" si="45">IF(E315="","",ROUND(G315*E315,2))</f>
        <v/>
      </c>
      <c r="I315" s="216" t="str">
        <f>'Orçamento Detalhado_Global'!I315</f>
        <v/>
      </c>
      <c r="J315" s="213" t="str">
        <f t="shared" ref="J315:J322" si="46">IF(E315="","",ROUND(I315*E315,2))</f>
        <v/>
      </c>
      <c r="K315" s="68"/>
      <c r="L315" s="214"/>
      <c r="N315" s="317"/>
      <c r="O315" s="317"/>
      <c r="P315" s="317"/>
      <c r="Q315" s="317"/>
    </row>
    <row r="316" spans="1:17" s="67" customFormat="1" ht="18" customHeight="1" outlineLevel="2" thickTop="1" thickBot="1">
      <c r="A316" s="213" t="s">
        <v>711</v>
      </c>
      <c r="B316" s="515" t="str">
        <f>'Orçamento Detalhado_Global'!B316</f>
        <v>[ ESCOLHER ]</v>
      </c>
      <c r="C316" s="447" t="str">
        <f>IF('Orçamento Detalhado_Global'!C316="","",'Orçamento Detalhado_Global'!C316)</f>
        <v/>
      </c>
      <c r="D316" s="211" t="str">
        <f>IF('Orçamento Detalhado_Global'!D316="","",'Orçamento Detalhado_Global'!D316)</f>
        <v>Rede Térreo - pluvial</v>
      </c>
      <c r="E316" s="570"/>
      <c r="F316" s="212" t="str">
        <f>IF('Orçamento Detalhado_Global'!F316="","",'Orçamento Detalhado_Global'!F316)</f>
        <v>UNID</v>
      </c>
      <c r="G316" s="388">
        <f>'Orçamento Detalhado_Global'!G316</f>
        <v>0</v>
      </c>
      <c r="H316" s="213" t="str">
        <f t="shared" si="45"/>
        <v/>
      </c>
      <c r="I316" s="216" t="str">
        <f>'Orçamento Detalhado_Global'!I316</f>
        <v/>
      </c>
      <c r="J316" s="213" t="str">
        <f t="shared" si="46"/>
        <v/>
      </c>
      <c r="K316" s="68"/>
      <c r="L316" s="214"/>
      <c r="N316" s="317"/>
      <c r="O316" s="317"/>
      <c r="P316" s="317"/>
      <c r="Q316" s="317"/>
    </row>
    <row r="317" spans="1:17" s="67" customFormat="1" ht="18" customHeight="1" outlineLevel="2" thickTop="1" thickBot="1">
      <c r="A317" s="213" t="s">
        <v>713</v>
      </c>
      <c r="B317" s="515" t="str">
        <f>'Orçamento Detalhado_Global'!B317</f>
        <v>[ ESCOLHER ]</v>
      </c>
      <c r="C317" s="447" t="str">
        <f>IF('Orçamento Detalhado_Global'!C317="","",'Orçamento Detalhado_Global'!C317)</f>
        <v/>
      </c>
      <c r="D317" s="211" t="str">
        <f>IF('Orçamento Detalhado_Global'!D317="","",'Orçamento Detalhado_Global'!D317)</f>
        <v>Calhas e Ralos</v>
      </c>
      <c r="E317" s="570"/>
      <c r="F317" s="212" t="str">
        <f>IF('Orçamento Detalhado_Global'!F317="","",'Orçamento Detalhado_Global'!F317)</f>
        <v>UNID</v>
      </c>
      <c r="G317" s="388">
        <f>'Orçamento Detalhado_Global'!G317</f>
        <v>0</v>
      </c>
      <c r="H317" s="213" t="str">
        <f t="shared" si="45"/>
        <v/>
      </c>
      <c r="I317" s="216" t="str">
        <f>'Orçamento Detalhado_Global'!I317</f>
        <v/>
      </c>
      <c r="J317" s="213" t="str">
        <f t="shared" si="46"/>
        <v/>
      </c>
      <c r="K317" s="68"/>
      <c r="L317" s="214"/>
      <c r="N317" s="317"/>
      <c r="O317" s="317"/>
      <c r="P317" s="317"/>
      <c r="Q317" s="317"/>
    </row>
    <row r="318" spans="1:17" s="67" customFormat="1" ht="18" customHeight="1" outlineLevel="2" thickTop="1" thickBot="1">
      <c r="A318" s="213" t="s">
        <v>715</v>
      </c>
      <c r="B318" s="515" t="str">
        <f>'Orçamento Detalhado_Global'!B318</f>
        <v>[ ESCOLHER ]</v>
      </c>
      <c r="C318" s="447" t="str">
        <f>IF('Orçamento Detalhado_Global'!C318="","",'Orçamento Detalhado_Global'!C318)</f>
        <v/>
      </c>
      <c r="D318" s="211" t="str">
        <f>IF('Orçamento Detalhado_Global'!D318="","",'Orçamento Detalhado_Global'!D318)</f>
        <v/>
      </c>
      <c r="E318" s="570"/>
      <c r="F318" s="212" t="str">
        <f>IF('Orçamento Detalhado_Global'!F318="","",'Orçamento Detalhado_Global'!F318)</f>
        <v/>
      </c>
      <c r="G318" s="388">
        <f>'Orçamento Detalhado_Global'!G318</f>
        <v>0</v>
      </c>
      <c r="H318" s="213" t="str">
        <f t="shared" si="45"/>
        <v/>
      </c>
      <c r="I318" s="216" t="str">
        <f>'Orçamento Detalhado_Global'!I318</f>
        <v/>
      </c>
      <c r="J318" s="213" t="str">
        <f t="shared" si="46"/>
        <v/>
      </c>
      <c r="K318" s="68"/>
      <c r="L318" s="214"/>
      <c r="N318" s="317"/>
      <c r="O318" s="317"/>
      <c r="P318" s="317"/>
      <c r="Q318" s="317"/>
    </row>
    <row r="319" spans="1:17" s="67" customFormat="1" ht="18" customHeight="1" outlineLevel="2" thickTop="1" thickBot="1">
      <c r="A319" s="213" t="s">
        <v>716</v>
      </c>
      <c r="B319" s="515" t="str">
        <f>'Orçamento Detalhado_Global'!B319</f>
        <v>[ ESCOLHER ]</v>
      </c>
      <c r="C319" s="447" t="str">
        <f>IF('Orçamento Detalhado_Global'!C319="","",'Orçamento Detalhado_Global'!C319)</f>
        <v/>
      </c>
      <c r="D319" s="211" t="str">
        <f>IF('Orçamento Detalhado_Global'!D319="","",'Orçamento Detalhado_Global'!D319)</f>
        <v/>
      </c>
      <c r="E319" s="570"/>
      <c r="F319" s="212" t="str">
        <f>IF('Orçamento Detalhado_Global'!F319="","",'Orçamento Detalhado_Global'!F319)</f>
        <v/>
      </c>
      <c r="G319" s="388">
        <f>'Orçamento Detalhado_Global'!G319</f>
        <v>0</v>
      </c>
      <c r="H319" s="213" t="str">
        <f t="shared" si="45"/>
        <v/>
      </c>
      <c r="I319" s="216" t="str">
        <f>'Orçamento Detalhado_Global'!I319</f>
        <v/>
      </c>
      <c r="J319" s="213" t="str">
        <f t="shared" si="46"/>
        <v/>
      </c>
      <c r="K319" s="68"/>
      <c r="L319" s="214"/>
      <c r="N319" s="317"/>
      <c r="O319" s="317"/>
      <c r="P319" s="317"/>
      <c r="Q319" s="317"/>
    </row>
    <row r="320" spans="1:17" s="67" customFormat="1" ht="18" customHeight="1" outlineLevel="2" thickTop="1" thickBot="1">
      <c r="A320" s="213" t="s">
        <v>717</v>
      </c>
      <c r="B320" s="515" t="str">
        <f>'Orçamento Detalhado_Global'!B320</f>
        <v>[ ESCOLHER ]</v>
      </c>
      <c r="C320" s="447" t="str">
        <f>IF('Orçamento Detalhado_Global'!C320="","",'Orçamento Detalhado_Global'!C320)</f>
        <v/>
      </c>
      <c r="D320" s="211" t="str">
        <f>IF('Orçamento Detalhado_Global'!D320="","",'Orçamento Detalhado_Global'!D320)</f>
        <v/>
      </c>
      <c r="E320" s="570"/>
      <c r="F320" s="212" t="str">
        <f>IF('Orçamento Detalhado_Global'!F320="","",'Orçamento Detalhado_Global'!F320)</f>
        <v/>
      </c>
      <c r="G320" s="388">
        <f>'Orçamento Detalhado_Global'!G320</f>
        <v>0</v>
      </c>
      <c r="H320" s="213" t="str">
        <f t="shared" si="45"/>
        <v/>
      </c>
      <c r="I320" s="216" t="str">
        <f>'Orçamento Detalhado_Global'!I320</f>
        <v/>
      </c>
      <c r="J320" s="213" t="str">
        <f t="shared" si="46"/>
        <v/>
      </c>
      <c r="K320" s="68"/>
      <c r="L320" s="214"/>
      <c r="N320" s="317"/>
      <c r="O320" s="317"/>
      <c r="P320" s="317"/>
      <c r="Q320" s="317"/>
    </row>
    <row r="321" spans="1:17" s="67" customFormat="1" ht="18" customHeight="1" outlineLevel="2" thickTop="1" thickBot="1">
      <c r="A321" s="213" t="s">
        <v>718</v>
      </c>
      <c r="B321" s="515" t="str">
        <f>'Orçamento Detalhado_Global'!B321</f>
        <v>[ ESCOLHER ]</v>
      </c>
      <c r="C321" s="447" t="str">
        <f>IF('Orçamento Detalhado_Global'!C321="","",'Orçamento Detalhado_Global'!C321)</f>
        <v/>
      </c>
      <c r="D321" s="211" t="str">
        <f>IF('Orçamento Detalhado_Global'!D321="","",'Orçamento Detalhado_Global'!D321)</f>
        <v/>
      </c>
      <c r="E321" s="570"/>
      <c r="F321" s="212" t="str">
        <f>IF('Orçamento Detalhado_Global'!F321="","",'Orçamento Detalhado_Global'!F321)</f>
        <v/>
      </c>
      <c r="G321" s="388">
        <f>'Orçamento Detalhado_Global'!G321</f>
        <v>0</v>
      </c>
      <c r="H321" s="213" t="str">
        <f t="shared" si="45"/>
        <v/>
      </c>
      <c r="I321" s="216" t="str">
        <f>'Orçamento Detalhado_Global'!I321</f>
        <v/>
      </c>
      <c r="J321" s="213" t="str">
        <f t="shared" si="46"/>
        <v/>
      </c>
      <c r="K321" s="68"/>
      <c r="L321" s="214"/>
      <c r="N321" s="317"/>
      <c r="O321" s="317"/>
      <c r="P321" s="317"/>
      <c r="Q321" s="317"/>
    </row>
    <row r="322" spans="1:17" s="67" customFormat="1" ht="18" customHeight="1" outlineLevel="2" thickTop="1" thickBot="1">
      <c r="A322" s="213" t="s">
        <v>719</v>
      </c>
      <c r="B322" s="515" t="str">
        <f>'Orçamento Detalhado_Global'!B322</f>
        <v>[ ESCOLHER ]</v>
      </c>
      <c r="C322" s="447" t="str">
        <f>IF('Orçamento Detalhado_Global'!C322="","",'Orçamento Detalhado_Global'!C322)</f>
        <v/>
      </c>
      <c r="D322" s="211" t="str">
        <f>IF('Orçamento Detalhado_Global'!D322="","",'Orçamento Detalhado_Global'!D322)</f>
        <v/>
      </c>
      <c r="E322" s="570"/>
      <c r="F322" s="212" t="str">
        <f>IF('Orçamento Detalhado_Global'!F322="","",'Orçamento Detalhado_Global'!F322)</f>
        <v/>
      </c>
      <c r="G322" s="388">
        <f>'Orçamento Detalhado_Global'!G322</f>
        <v>0</v>
      </c>
      <c r="H322" s="213" t="str">
        <f t="shared" si="45"/>
        <v/>
      </c>
      <c r="I322" s="216" t="str">
        <f>'Orçamento Detalhado_Global'!I322</f>
        <v/>
      </c>
      <c r="J322" s="213" t="str">
        <f t="shared" si="46"/>
        <v/>
      </c>
      <c r="K322" s="68"/>
      <c r="L322" s="214"/>
      <c r="N322" s="317"/>
      <c r="O322" s="317"/>
      <c r="P322" s="317"/>
      <c r="Q322" s="317"/>
    </row>
    <row r="323" spans="1:17" s="67" customFormat="1" ht="18" customHeight="1" outlineLevel="1" thickTop="1" thickBot="1">
      <c r="A323" s="226" t="s">
        <v>175</v>
      </c>
      <c r="B323" s="442"/>
      <c r="C323" s="446"/>
      <c r="D323" s="227" t="s">
        <v>720</v>
      </c>
      <c r="E323" s="228"/>
      <c r="F323" s="228"/>
      <c r="G323" s="219"/>
      <c r="H323" s="219">
        <f>SUM(H324:H332)</f>
        <v>0</v>
      </c>
      <c r="I323" s="219"/>
      <c r="J323" s="219">
        <f>SUM(J324:J332)</f>
        <v>0</v>
      </c>
      <c r="K323" s="68"/>
      <c r="L323" s="223"/>
      <c r="N323" s="317"/>
      <c r="O323" s="317"/>
      <c r="P323" s="317"/>
      <c r="Q323" s="317"/>
    </row>
    <row r="324" spans="1:17" s="67" customFormat="1" ht="18" customHeight="1" outlineLevel="2" thickTop="1" thickBot="1">
      <c r="A324" s="213" t="s">
        <v>721</v>
      </c>
      <c r="B324" s="515" t="str">
        <f>'Orçamento Detalhado_Global'!B324</f>
        <v>[ ESCOLHER ]</v>
      </c>
      <c r="C324" s="447" t="str">
        <f>IF('Orçamento Detalhado_Global'!C324="","",'Orçamento Detalhado_Global'!C324)</f>
        <v/>
      </c>
      <c r="D324" s="211" t="str">
        <f>IF('Orçamento Detalhado_Global'!D324="","",'Orçamento Detalhado_Global'!D324)</f>
        <v>Elevadores</v>
      </c>
      <c r="E324" s="570"/>
      <c r="F324" s="212" t="str">
        <f>IF('Orçamento Detalhado_Global'!F324="","",'Orçamento Detalhado_Global'!F324)</f>
        <v>VB</v>
      </c>
      <c r="G324" s="388">
        <f>'Orçamento Detalhado_Global'!G324</f>
        <v>0</v>
      </c>
      <c r="H324" s="213" t="str">
        <f t="shared" ref="H324:H332" si="47">IF(E324="","",ROUND(G324*E324,2))</f>
        <v/>
      </c>
      <c r="I324" s="216" t="str">
        <f>'Orçamento Detalhado_Global'!I324</f>
        <v/>
      </c>
      <c r="J324" s="213" t="str">
        <f t="shared" ref="J324:J332" si="48">IF(E324="","",ROUND(I324*E324,2))</f>
        <v/>
      </c>
      <c r="K324" s="68"/>
      <c r="L324" s="214"/>
      <c r="N324" s="317"/>
      <c r="O324" s="317"/>
      <c r="P324" s="317"/>
      <c r="Q324" s="317"/>
    </row>
    <row r="325" spans="1:17" s="67" customFormat="1" ht="18" customHeight="1" outlineLevel="2" thickTop="1" thickBot="1">
      <c r="A325" s="213" t="s">
        <v>723</v>
      </c>
      <c r="B325" s="515" t="str">
        <f>'Orçamento Detalhado_Global'!B325</f>
        <v>[ ESCOLHER ]</v>
      </c>
      <c r="C325" s="447" t="str">
        <f>IF('Orçamento Detalhado_Global'!C325="","",'Orçamento Detalhado_Global'!C325)</f>
        <v/>
      </c>
      <c r="D325" s="211" t="str">
        <f>IF('Orçamento Detalhado_Global'!D325="","",'Orçamento Detalhado_Global'!D325)</f>
        <v xml:space="preserve">Exaustores </v>
      </c>
      <c r="E325" s="570"/>
      <c r="F325" s="212" t="str">
        <f>IF('Orçamento Detalhado_Global'!F325="","",'Orçamento Detalhado_Global'!F325)</f>
        <v>VB</v>
      </c>
      <c r="G325" s="388">
        <f>'Orçamento Detalhado_Global'!G325</f>
        <v>0</v>
      </c>
      <c r="H325" s="213" t="str">
        <f t="shared" si="47"/>
        <v/>
      </c>
      <c r="I325" s="216" t="str">
        <f>'Orçamento Detalhado_Global'!I325</f>
        <v/>
      </c>
      <c r="J325" s="213" t="str">
        <f t="shared" si="48"/>
        <v/>
      </c>
      <c r="K325" s="68"/>
      <c r="L325" s="214"/>
      <c r="N325" s="317"/>
      <c r="O325" s="317"/>
      <c r="P325" s="317"/>
      <c r="Q325" s="317"/>
    </row>
    <row r="326" spans="1:17" s="67" customFormat="1" ht="18" customHeight="1" outlineLevel="2" thickTop="1" thickBot="1">
      <c r="A326" s="213" t="s">
        <v>725</v>
      </c>
      <c r="B326" s="515" t="str">
        <f>'Orçamento Detalhado_Global'!B326</f>
        <v>[ ESCOLHER ]</v>
      </c>
      <c r="C326" s="447" t="str">
        <f>IF('Orçamento Detalhado_Global'!C326="","",'Orçamento Detalhado_Global'!C326)</f>
        <v/>
      </c>
      <c r="D326" s="211" t="str">
        <f>IF('Orçamento Detalhado_Global'!D326="","",'Orçamento Detalhado_Global'!D326)</f>
        <v>Pressurização de escada</v>
      </c>
      <c r="E326" s="570"/>
      <c r="F326" s="212" t="str">
        <f>IF('Orçamento Detalhado_Global'!F326="","",'Orçamento Detalhado_Global'!F326)</f>
        <v>VB</v>
      </c>
      <c r="G326" s="388">
        <f>'Orçamento Detalhado_Global'!G326</f>
        <v>0</v>
      </c>
      <c r="H326" s="213" t="str">
        <f t="shared" si="47"/>
        <v/>
      </c>
      <c r="I326" s="216" t="str">
        <f>'Orçamento Detalhado_Global'!I326</f>
        <v/>
      </c>
      <c r="J326" s="213" t="str">
        <f t="shared" si="48"/>
        <v/>
      </c>
      <c r="K326" s="68"/>
      <c r="L326" s="214"/>
      <c r="N326" s="317"/>
      <c r="O326" s="317"/>
      <c r="P326" s="317"/>
      <c r="Q326" s="317"/>
    </row>
    <row r="327" spans="1:17" s="67" customFormat="1" ht="18" customHeight="1" outlineLevel="2" thickTop="1" thickBot="1">
      <c r="A327" s="213" t="s">
        <v>727</v>
      </c>
      <c r="B327" s="515" t="str">
        <f>'Orçamento Detalhado_Global'!B327</f>
        <v>[ ESCOLHER ]</v>
      </c>
      <c r="C327" s="447" t="str">
        <f>IF('Orçamento Detalhado_Global'!C327="","",'Orçamento Detalhado_Global'!C327)</f>
        <v/>
      </c>
      <c r="D327" s="211" t="str">
        <f>IF('Orçamento Detalhado_Global'!D327="","",'Orçamento Detalhado_Global'!D327)</f>
        <v>Plataforma de acessibilidade</v>
      </c>
      <c r="E327" s="570"/>
      <c r="F327" s="212" t="str">
        <f>IF('Orçamento Detalhado_Global'!F327="","",'Orçamento Detalhado_Global'!F327)</f>
        <v>UNID</v>
      </c>
      <c r="G327" s="388">
        <f>'Orçamento Detalhado_Global'!G327</f>
        <v>0</v>
      </c>
      <c r="H327" s="213" t="str">
        <f t="shared" si="47"/>
        <v/>
      </c>
      <c r="I327" s="216" t="str">
        <f>'Orçamento Detalhado_Global'!I327</f>
        <v/>
      </c>
      <c r="J327" s="213" t="str">
        <f t="shared" si="48"/>
        <v/>
      </c>
      <c r="K327" s="68"/>
      <c r="L327" s="214"/>
      <c r="N327" s="317"/>
      <c r="O327" s="317"/>
      <c r="P327" s="317"/>
      <c r="Q327" s="317"/>
    </row>
    <row r="328" spans="1:17" s="67" customFormat="1" ht="18" customHeight="1" outlineLevel="2" thickTop="1" thickBot="1">
      <c r="A328" s="213" t="s">
        <v>729</v>
      </c>
      <c r="B328" s="515" t="str">
        <f>'Orçamento Detalhado_Global'!B328</f>
        <v>[ ESCOLHER ]</v>
      </c>
      <c r="C328" s="447" t="str">
        <f>IF('Orçamento Detalhado_Global'!C328="","",'Orçamento Detalhado_Global'!C328)</f>
        <v/>
      </c>
      <c r="D328" s="211" t="str">
        <f>IF('Orçamento Detalhado_Global'!D328="","",'Orçamento Detalhado_Global'!D328)</f>
        <v/>
      </c>
      <c r="E328" s="570"/>
      <c r="F328" s="212" t="str">
        <f>IF('Orçamento Detalhado_Global'!F328="","",'Orçamento Detalhado_Global'!F328)</f>
        <v/>
      </c>
      <c r="G328" s="388">
        <f>'Orçamento Detalhado_Global'!G328</f>
        <v>0</v>
      </c>
      <c r="H328" s="213" t="str">
        <f t="shared" si="47"/>
        <v/>
      </c>
      <c r="I328" s="216" t="str">
        <f>'Orçamento Detalhado_Global'!I328</f>
        <v/>
      </c>
      <c r="J328" s="213" t="str">
        <f t="shared" si="48"/>
        <v/>
      </c>
      <c r="K328" s="68"/>
      <c r="L328" s="214"/>
      <c r="N328" s="317"/>
      <c r="O328" s="317"/>
      <c r="P328" s="317"/>
      <c r="Q328" s="317"/>
    </row>
    <row r="329" spans="1:17" s="67" customFormat="1" ht="18" customHeight="1" outlineLevel="2" thickTop="1" thickBot="1">
      <c r="A329" s="213" t="s">
        <v>730</v>
      </c>
      <c r="B329" s="515" t="str">
        <f>'Orçamento Detalhado_Global'!B329</f>
        <v>[ ESCOLHER ]</v>
      </c>
      <c r="C329" s="447" t="str">
        <f>IF('Orçamento Detalhado_Global'!C329="","",'Orçamento Detalhado_Global'!C329)</f>
        <v/>
      </c>
      <c r="D329" s="211" t="str">
        <f>IF('Orçamento Detalhado_Global'!D329="","",'Orçamento Detalhado_Global'!D329)</f>
        <v/>
      </c>
      <c r="E329" s="570"/>
      <c r="F329" s="212" t="str">
        <f>IF('Orçamento Detalhado_Global'!F329="","",'Orçamento Detalhado_Global'!F329)</f>
        <v/>
      </c>
      <c r="G329" s="388">
        <f>'Orçamento Detalhado_Global'!G329</f>
        <v>0</v>
      </c>
      <c r="H329" s="213" t="str">
        <f t="shared" si="47"/>
        <v/>
      </c>
      <c r="I329" s="216" t="str">
        <f>'Orçamento Detalhado_Global'!I329</f>
        <v/>
      </c>
      <c r="J329" s="213" t="str">
        <f t="shared" si="48"/>
        <v/>
      </c>
      <c r="K329" s="68"/>
      <c r="L329" s="214"/>
      <c r="N329" s="317"/>
      <c r="O329" s="317"/>
      <c r="P329" s="317"/>
      <c r="Q329" s="317"/>
    </row>
    <row r="330" spans="1:17" s="67" customFormat="1" ht="18" customHeight="1" outlineLevel="2" thickTop="1" thickBot="1">
      <c r="A330" s="213" t="s">
        <v>731</v>
      </c>
      <c r="B330" s="515" t="str">
        <f>'Orçamento Detalhado_Global'!B330</f>
        <v>[ ESCOLHER ]</v>
      </c>
      <c r="C330" s="447" t="str">
        <f>IF('Orçamento Detalhado_Global'!C330="","",'Orçamento Detalhado_Global'!C330)</f>
        <v/>
      </c>
      <c r="D330" s="211" t="str">
        <f>IF('Orçamento Detalhado_Global'!D330="","",'Orçamento Detalhado_Global'!D330)</f>
        <v/>
      </c>
      <c r="E330" s="570"/>
      <c r="F330" s="212" t="str">
        <f>IF('Orçamento Detalhado_Global'!F330="","",'Orçamento Detalhado_Global'!F330)</f>
        <v/>
      </c>
      <c r="G330" s="388">
        <f>'Orçamento Detalhado_Global'!G330</f>
        <v>0</v>
      </c>
      <c r="H330" s="213" t="str">
        <f t="shared" si="47"/>
        <v/>
      </c>
      <c r="I330" s="216" t="str">
        <f>'Orçamento Detalhado_Global'!I330</f>
        <v/>
      </c>
      <c r="J330" s="213" t="str">
        <f t="shared" si="48"/>
        <v/>
      </c>
      <c r="K330" s="68"/>
      <c r="L330" s="214"/>
      <c r="N330" s="317"/>
      <c r="O330" s="317"/>
      <c r="P330" s="317"/>
      <c r="Q330" s="317"/>
    </row>
    <row r="331" spans="1:17" s="67" customFormat="1" ht="18" customHeight="1" outlineLevel="2" thickTop="1" thickBot="1">
      <c r="A331" s="213" t="s">
        <v>732</v>
      </c>
      <c r="B331" s="515" t="str">
        <f>'Orçamento Detalhado_Global'!B331</f>
        <v>[ ESCOLHER ]</v>
      </c>
      <c r="C331" s="447" t="str">
        <f>IF('Orçamento Detalhado_Global'!C331="","",'Orçamento Detalhado_Global'!C331)</f>
        <v/>
      </c>
      <c r="D331" s="211" t="str">
        <f>IF('Orçamento Detalhado_Global'!D331="","",'Orçamento Detalhado_Global'!D331)</f>
        <v/>
      </c>
      <c r="E331" s="570"/>
      <c r="F331" s="212" t="str">
        <f>IF('Orçamento Detalhado_Global'!F331="","",'Orçamento Detalhado_Global'!F331)</f>
        <v/>
      </c>
      <c r="G331" s="388">
        <f>'Orçamento Detalhado_Global'!G331</f>
        <v>0</v>
      </c>
      <c r="H331" s="213" t="str">
        <f t="shared" si="47"/>
        <v/>
      </c>
      <c r="I331" s="216" t="str">
        <f>'Orçamento Detalhado_Global'!I331</f>
        <v/>
      </c>
      <c r="J331" s="213" t="str">
        <f t="shared" si="48"/>
        <v/>
      </c>
      <c r="K331" s="68"/>
      <c r="L331" s="214"/>
      <c r="N331" s="317"/>
      <c r="O331" s="317"/>
      <c r="P331" s="317"/>
      <c r="Q331" s="317"/>
    </row>
    <row r="332" spans="1:17" s="67" customFormat="1" ht="18" customHeight="1" outlineLevel="2" thickTop="1" thickBot="1">
      <c r="A332" s="213" t="s">
        <v>733</v>
      </c>
      <c r="B332" s="515" t="str">
        <f>'Orçamento Detalhado_Global'!B332</f>
        <v>[ ESCOLHER ]</v>
      </c>
      <c r="C332" s="447" t="str">
        <f>IF('Orçamento Detalhado_Global'!C332="","",'Orçamento Detalhado_Global'!C332)</f>
        <v/>
      </c>
      <c r="D332" s="211" t="str">
        <f>IF('Orçamento Detalhado_Global'!D332="","",'Orçamento Detalhado_Global'!D332)</f>
        <v/>
      </c>
      <c r="E332" s="570"/>
      <c r="F332" s="212" t="str">
        <f>IF('Orçamento Detalhado_Global'!F332="","",'Orçamento Detalhado_Global'!F332)</f>
        <v/>
      </c>
      <c r="G332" s="388">
        <f>'Orçamento Detalhado_Global'!G332</f>
        <v>0</v>
      </c>
      <c r="H332" s="213" t="str">
        <f t="shared" si="47"/>
        <v/>
      </c>
      <c r="I332" s="216" t="str">
        <f>'Orçamento Detalhado_Global'!I332</f>
        <v/>
      </c>
      <c r="J332" s="213" t="str">
        <f t="shared" si="48"/>
        <v/>
      </c>
      <c r="K332" s="68"/>
      <c r="L332" s="214"/>
      <c r="N332" s="317"/>
      <c r="O332" s="317"/>
      <c r="P332" s="317"/>
      <c r="Q332" s="317"/>
    </row>
    <row r="333" spans="1:17" s="67" customFormat="1" ht="18" customHeight="1" outlineLevel="1" thickTop="1" thickBot="1">
      <c r="A333" s="226" t="s">
        <v>176</v>
      </c>
      <c r="B333" s="442"/>
      <c r="C333" s="446"/>
      <c r="D333" s="227" t="s">
        <v>734</v>
      </c>
      <c r="E333" s="228"/>
      <c r="F333" s="228"/>
      <c r="G333" s="219"/>
      <c r="H333" s="219">
        <f>SUM(H334:H352)</f>
        <v>0</v>
      </c>
      <c r="I333" s="219"/>
      <c r="J333" s="219">
        <f>SUM(J334:J352)</f>
        <v>0</v>
      </c>
      <c r="K333" s="68"/>
      <c r="L333" s="223"/>
      <c r="N333" s="317"/>
      <c r="O333" s="317"/>
      <c r="P333" s="317"/>
      <c r="Q333" s="317"/>
    </row>
    <row r="334" spans="1:17" s="67" customFormat="1" ht="18" customHeight="1" outlineLevel="2" thickTop="1" thickBot="1">
      <c r="A334" s="213" t="s">
        <v>735</v>
      </c>
      <c r="B334" s="515" t="str">
        <f>'Orçamento Detalhado_Global'!B334</f>
        <v>[ ESCOLHER ]</v>
      </c>
      <c r="C334" s="447" t="str">
        <f>IF('Orçamento Detalhado_Global'!C334="","",'Orçamento Detalhado_Global'!C334)</f>
        <v/>
      </c>
      <c r="D334" s="211" t="str">
        <f>IF('Orçamento Detalhado_Global'!D334="","",'Orçamento Detalhado_Global'!D334)</f>
        <v>Lavatório</v>
      </c>
      <c r="E334" s="570"/>
      <c r="F334" s="212" t="str">
        <f>IF('Orçamento Detalhado_Global'!F334="","",'Orçamento Detalhado_Global'!F334)</f>
        <v>unid</v>
      </c>
      <c r="G334" s="388">
        <f>'Orçamento Detalhado_Global'!G334</f>
        <v>0</v>
      </c>
      <c r="H334" s="213" t="str">
        <f t="shared" ref="H334:H352" si="49">IF(E334="","",ROUND(G334*E334,2))</f>
        <v/>
      </c>
      <c r="I334" s="216" t="str">
        <f>'Orçamento Detalhado_Global'!I334</f>
        <v/>
      </c>
      <c r="J334" s="213" t="str">
        <f t="shared" ref="J334:J352" si="50">IF(E334="","",ROUND(I334*E334,2))</f>
        <v/>
      </c>
      <c r="K334" s="68"/>
      <c r="L334" s="214"/>
      <c r="N334" s="317"/>
      <c r="O334" s="317"/>
      <c r="P334" s="317"/>
      <c r="Q334" s="317"/>
    </row>
    <row r="335" spans="1:17" s="67" customFormat="1" ht="18" customHeight="1" outlineLevel="2" thickTop="1" thickBot="1">
      <c r="A335" s="213" t="s">
        <v>738</v>
      </c>
      <c r="B335" s="515" t="str">
        <f>'Orçamento Detalhado_Global'!B335</f>
        <v>[ ESCOLHER ]</v>
      </c>
      <c r="C335" s="447" t="str">
        <f>IF('Orçamento Detalhado_Global'!C335="","",'Orçamento Detalhado_Global'!C335)</f>
        <v/>
      </c>
      <c r="D335" s="211" t="str">
        <f>IF('Orçamento Detalhado_Global'!D335="","",'Orçamento Detalhado_Global'!D335)</f>
        <v>Lavatório  - PNE</v>
      </c>
      <c r="E335" s="570"/>
      <c r="F335" s="212" t="str">
        <f>IF('Orçamento Detalhado_Global'!F335="","",'Orçamento Detalhado_Global'!F335)</f>
        <v>unid</v>
      </c>
      <c r="G335" s="388">
        <f>'Orçamento Detalhado_Global'!G335</f>
        <v>0</v>
      </c>
      <c r="H335" s="213" t="str">
        <f t="shared" si="49"/>
        <v/>
      </c>
      <c r="I335" s="216" t="str">
        <f>'Orçamento Detalhado_Global'!I335</f>
        <v/>
      </c>
      <c r="J335" s="213" t="str">
        <f t="shared" si="50"/>
        <v/>
      </c>
      <c r="K335" s="68"/>
      <c r="L335" s="214"/>
      <c r="N335" s="317"/>
      <c r="O335" s="317"/>
      <c r="P335" s="317"/>
      <c r="Q335" s="317"/>
    </row>
    <row r="336" spans="1:17" s="67" customFormat="1" ht="18" customHeight="1" outlineLevel="2" thickTop="1" thickBot="1">
      <c r="A336" s="213" t="s">
        <v>740</v>
      </c>
      <c r="B336" s="515" t="str">
        <f>'Orçamento Detalhado_Global'!B336</f>
        <v>[ ESCOLHER ]</v>
      </c>
      <c r="C336" s="447" t="str">
        <f>IF('Orçamento Detalhado_Global'!C336="","",'Orçamento Detalhado_Global'!C336)</f>
        <v/>
      </c>
      <c r="D336" s="211" t="str">
        <f>IF('Orçamento Detalhado_Global'!D336="","",'Orçamento Detalhado_Global'!D336)</f>
        <v>Bacia sanitária e caixa acoplada pcd</v>
      </c>
      <c r="E336" s="570"/>
      <c r="F336" s="212" t="str">
        <f>IF('Orçamento Detalhado_Global'!F336="","",'Orçamento Detalhado_Global'!F336)</f>
        <v>pç</v>
      </c>
      <c r="G336" s="388">
        <f>'Orçamento Detalhado_Global'!G336</f>
        <v>0</v>
      </c>
      <c r="H336" s="213" t="str">
        <f t="shared" si="49"/>
        <v/>
      </c>
      <c r="I336" s="216" t="str">
        <f>'Orçamento Detalhado_Global'!I336</f>
        <v/>
      </c>
      <c r="J336" s="213" t="str">
        <f t="shared" si="50"/>
        <v/>
      </c>
      <c r="K336" s="68"/>
      <c r="L336" s="214"/>
      <c r="N336" s="317"/>
      <c r="O336" s="317"/>
      <c r="P336" s="317"/>
      <c r="Q336" s="317"/>
    </row>
    <row r="337" spans="1:17" s="67" customFormat="1" ht="18" customHeight="1" outlineLevel="2" thickTop="1" thickBot="1">
      <c r="A337" s="213" t="s">
        <v>743</v>
      </c>
      <c r="B337" s="515" t="str">
        <f>'Orçamento Detalhado_Global'!B337</f>
        <v>[ ESCOLHER ]</v>
      </c>
      <c r="C337" s="447" t="str">
        <f>IF('Orçamento Detalhado_Global'!C337="","",'Orçamento Detalhado_Global'!C337)</f>
        <v/>
      </c>
      <c r="D337" s="211" t="str">
        <f>IF('Orçamento Detalhado_Global'!D337="","",'Orçamento Detalhado_Global'!D337)</f>
        <v>Bacia sanitário comum com caixa acoplada</v>
      </c>
      <c r="E337" s="570"/>
      <c r="F337" s="212" t="str">
        <f>IF('Orçamento Detalhado_Global'!F337="","",'Orçamento Detalhado_Global'!F337)</f>
        <v>pç</v>
      </c>
      <c r="G337" s="388">
        <f>'Orçamento Detalhado_Global'!G337</f>
        <v>0</v>
      </c>
      <c r="H337" s="213" t="str">
        <f t="shared" si="49"/>
        <v/>
      </c>
      <c r="I337" s="216" t="str">
        <f>'Orçamento Detalhado_Global'!I337</f>
        <v/>
      </c>
      <c r="J337" s="213" t="str">
        <f t="shared" si="50"/>
        <v/>
      </c>
      <c r="K337" s="68"/>
      <c r="L337" s="214"/>
      <c r="N337" s="317"/>
      <c r="O337" s="317"/>
      <c r="P337" s="317"/>
      <c r="Q337" s="317"/>
    </row>
    <row r="338" spans="1:17" s="67" customFormat="1" ht="18" customHeight="1" outlineLevel="2" thickTop="1" thickBot="1">
      <c r="A338" s="213" t="s">
        <v>745</v>
      </c>
      <c r="B338" s="515" t="str">
        <f>'Orçamento Detalhado_Global'!B338</f>
        <v>[ ESCOLHER ]</v>
      </c>
      <c r="C338" s="447" t="str">
        <f>IF('Orçamento Detalhado_Global'!C338="","",'Orçamento Detalhado_Global'!C338)</f>
        <v/>
      </c>
      <c r="D338" s="211" t="str">
        <f>IF('Orçamento Detalhado_Global'!D338="","",'Orçamento Detalhado_Global'!D338)</f>
        <v xml:space="preserve">Barra de apoio PNE 80cm </v>
      </c>
      <c r="E338" s="570"/>
      <c r="F338" s="212" t="str">
        <f>IF('Orçamento Detalhado_Global'!F338="","",'Orçamento Detalhado_Global'!F338)</f>
        <v>pç</v>
      </c>
      <c r="G338" s="388">
        <f>'Orçamento Detalhado_Global'!G338</f>
        <v>0</v>
      </c>
      <c r="H338" s="213" t="str">
        <f t="shared" si="49"/>
        <v/>
      </c>
      <c r="I338" s="216" t="str">
        <f>'Orçamento Detalhado_Global'!I338</f>
        <v/>
      </c>
      <c r="J338" s="213" t="str">
        <f t="shared" si="50"/>
        <v/>
      </c>
      <c r="K338" s="68"/>
      <c r="L338" s="214"/>
      <c r="N338" s="317"/>
      <c r="O338" s="317"/>
      <c r="P338" s="317"/>
      <c r="Q338" s="317"/>
    </row>
    <row r="339" spans="1:17" s="67" customFormat="1" ht="18" customHeight="1" outlineLevel="2" thickTop="1" thickBot="1">
      <c r="A339" s="213" t="s">
        <v>747</v>
      </c>
      <c r="B339" s="515" t="str">
        <f>'Orçamento Detalhado_Global'!B339</f>
        <v>[ ESCOLHER ]</v>
      </c>
      <c r="C339" s="447" t="str">
        <f>IF('Orçamento Detalhado_Global'!C339="","",'Orçamento Detalhado_Global'!C339)</f>
        <v/>
      </c>
      <c r="D339" s="211" t="str">
        <f>IF('Orçamento Detalhado_Global'!D339="","",'Orçamento Detalhado_Global'!D339)</f>
        <v>Barra de apoio PNE 70cm</v>
      </c>
      <c r="E339" s="570"/>
      <c r="F339" s="212" t="str">
        <f>IF('Orçamento Detalhado_Global'!F339="","",'Orçamento Detalhado_Global'!F339)</f>
        <v>pç</v>
      </c>
      <c r="G339" s="388">
        <f>'Orçamento Detalhado_Global'!G339</f>
        <v>0</v>
      </c>
      <c r="H339" s="213" t="str">
        <f t="shared" si="49"/>
        <v/>
      </c>
      <c r="I339" s="216" t="str">
        <f>'Orçamento Detalhado_Global'!I339</f>
        <v/>
      </c>
      <c r="J339" s="213" t="str">
        <f t="shared" si="50"/>
        <v/>
      </c>
      <c r="K339" s="68"/>
      <c r="L339" s="214"/>
      <c r="N339" s="317"/>
      <c r="O339" s="317"/>
      <c r="P339" s="317"/>
      <c r="Q339" s="317"/>
    </row>
    <row r="340" spans="1:17" s="67" customFormat="1" ht="18" customHeight="1" outlineLevel="2" thickTop="1" thickBot="1">
      <c r="A340" s="213" t="s">
        <v>749</v>
      </c>
      <c r="B340" s="515" t="str">
        <f>'Orçamento Detalhado_Global'!B340</f>
        <v>[ ESCOLHER ]</v>
      </c>
      <c r="C340" s="447" t="str">
        <f>IF('Orçamento Detalhado_Global'!C340="","",'Orçamento Detalhado_Global'!C340)</f>
        <v/>
      </c>
      <c r="D340" s="211" t="str">
        <f>IF('Orçamento Detalhado_Global'!D340="","",'Orçamento Detalhado_Global'!D340)</f>
        <v>Barra de apoio PNE 40cm</v>
      </c>
      <c r="E340" s="570"/>
      <c r="F340" s="212" t="str">
        <f>IF('Orçamento Detalhado_Global'!F340="","",'Orçamento Detalhado_Global'!F340)</f>
        <v>pç</v>
      </c>
      <c r="G340" s="388">
        <f>'Orçamento Detalhado_Global'!G340</f>
        <v>0</v>
      </c>
      <c r="H340" s="213" t="str">
        <f t="shared" si="49"/>
        <v/>
      </c>
      <c r="I340" s="216" t="str">
        <f>'Orçamento Detalhado_Global'!I340</f>
        <v/>
      </c>
      <c r="J340" s="213" t="str">
        <f t="shared" si="50"/>
        <v/>
      </c>
      <c r="K340" s="68"/>
      <c r="L340" s="214"/>
      <c r="N340" s="317"/>
      <c r="O340" s="317"/>
      <c r="P340" s="317"/>
      <c r="Q340" s="317"/>
    </row>
    <row r="341" spans="1:17" s="67" customFormat="1" ht="18" customHeight="1" outlineLevel="2" thickTop="1" thickBot="1">
      <c r="A341" s="213" t="s">
        <v>751</v>
      </c>
      <c r="B341" s="515" t="str">
        <f>'Orçamento Detalhado_Global'!B341</f>
        <v>[ ESCOLHER ]</v>
      </c>
      <c r="C341" s="447" t="str">
        <f>IF('Orçamento Detalhado_Global'!C341="","",'Orçamento Detalhado_Global'!C341)</f>
        <v/>
      </c>
      <c r="D341" s="211" t="str">
        <f>IF('Orçamento Detalhado_Global'!D341="","",'Orçamento Detalhado_Global'!D341)</f>
        <v xml:space="preserve">Tormeira para lavatório </v>
      </c>
      <c r="E341" s="570"/>
      <c r="F341" s="212" t="str">
        <f>IF('Orçamento Detalhado_Global'!F341="","",'Orçamento Detalhado_Global'!F341)</f>
        <v>pç</v>
      </c>
      <c r="G341" s="388">
        <f>'Orçamento Detalhado_Global'!G341</f>
        <v>0</v>
      </c>
      <c r="H341" s="213" t="str">
        <f t="shared" si="49"/>
        <v/>
      </c>
      <c r="I341" s="216" t="str">
        <f>'Orçamento Detalhado_Global'!I341</f>
        <v/>
      </c>
      <c r="J341" s="213" t="str">
        <f t="shared" si="50"/>
        <v/>
      </c>
      <c r="K341" s="68"/>
      <c r="L341" s="214"/>
      <c r="N341" s="317"/>
      <c r="O341" s="317"/>
      <c r="P341" s="317"/>
      <c r="Q341" s="317"/>
    </row>
    <row r="342" spans="1:17" s="67" customFormat="1" ht="18" customHeight="1" outlineLevel="2" thickTop="1" thickBot="1">
      <c r="A342" s="213" t="s">
        <v>753</v>
      </c>
      <c r="B342" s="515" t="str">
        <f>'Orçamento Detalhado_Global'!B342</f>
        <v>[ ESCOLHER ]</v>
      </c>
      <c r="C342" s="447" t="str">
        <f>IF('Orçamento Detalhado_Global'!C342="","",'Orçamento Detalhado_Global'!C342)</f>
        <v/>
      </c>
      <c r="D342" s="211" t="str">
        <f>IF('Orçamento Detalhado_Global'!D342="","",'Orçamento Detalhado_Global'!D342)</f>
        <v xml:space="preserve">Torneira para cozinha </v>
      </c>
      <c r="E342" s="570"/>
      <c r="F342" s="212" t="str">
        <f>IF('Orçamento Detalhado_Global'!F342="","",'Orçamento Detalhado_Global'!F342)</f>
        <v>pç</v>
      </c>
      <c r="G342" s="388">
        <f>'Orçamento Detalhado_Global'!G342</f>
        <v>0</v>
      </c>
      <c r="H342" s="213" t="str">
        <f t="shared" si="49"/>
        <v/>
      </c>
      <c r="I342" s="216" t="str">
        <f>'Orçamento Detalhado_Global'!I342</f>
        <v/>
      </c>
      <c r="J342" s="213" t="str">
        <f t="shared" si="50"/>
        <v/>
      </c>
      <c r="K342" s="68"/>
      <c r="L342" s="214"/>
      <c r="N342" s="317"/>
      <c r="O342" s="317"/>
      <c r="P342" s="317"/>
      <c r="Q342" s="317"/>
    </row>
    <row r="343" spans="1:17" s="67" customFormat="1" ht="18" customHeight="1" outlineLevel="2" thickTop="1" thickBot="1">
      <c r="A343" s="213" t="s">
        <v>755</v>
      </c>
      <c r="B343" s="515" t="str">
        <f>'Orçamento Detalhado_Global'!B343</f>
        <v>[ ESCOLHER ]</v>
      </c>
      <c r="C343" s="447" t="str">
        <f>IF('Orçamento Detalhado_Global'!C343="","",'Orçamento Detalhado_Global'!C343)</f>
        <v/>
      </c>
      <c r="D343" s="211" t="str">
        <f>IF('Orçamento Detalhado_Global'!D343="","",'Orçamento Detalhado_Global'!D343)</f>
        <v>Torneira para tanque</v>
      </c>
      <c r="E343" s="570"/>
      <c r="F343" s="212" t="str">
        <f>IF('Orçamento Detalhado_Global'!F343="","",'Orçamento Detalhado_Global'!F343)</f>
        <v>pç</v>
      </c>
      <c r="G343" s="388">
        <f>'Orçamento Detalhado_Global'!G343</f>
        <v>0</v>
      </c>
      <c r="H343" s="213" t="str">
        <f t="shared" si="49"/>
        <v/>
      </c>
      <c r="I343" s="216" t="str">
        <f>'Orçamento Detalhado_Global'!I343</f>
        <v/>
      </c>
      <c r="J343" s="213" t="str">
        <f t="shared" si="50"/>
        <v/>
      </c>
      <c r="K343" s="68"/>
      <c r="L343" s="214"/>
      <c r="N343" s="317"/>
      <c r="O343" s="317"/>
      <c r="P343" s="317"/>
      <c r="Q343" s="317"/>
    </row>
    <row r="344" spans="1:17" s="67" customFormat="1" ht="18" customHeight="1" outlineLevel="2" thickTop="1" thickBot="1">
      <c r="A344" s="213" t="s">
        <v>757</v>
      </c>
      <c r="B344" s="515" t="str">
        <f>'Orçamento Detalhado_Global'!B344</f>
        <v>[ ESCOLHER ]</v>
      </c>
      <c r="C344" s="447" t="str">
        <f>IF('Orçamento Detalhado_Global'!C344="","",'Orçamento Detalhado_Global'!C344)</f>
        <v/>
      </c>
      <c r="D344" s="211" t="str">
        <f>IF('Orçamento Detalhado_Global'!D344="","",'Orçamento Detalhado_Global'!D344)</f>
        <v>Torneira para jardim</v>
      </c>
      <c r="E344" s="570"/>
      <c r="F344" s="212" t="str">
        <f>IF('Orçamento Detalhado_Global'!F344="","",'Orçamento Detalhado_Global'!F344)</f>
        <v>pç</v>
      </c>
      <c r="G344" s="388">
        <f>'Orçamento Detalhado_Global'!G344</f>
        <v>0</v>
      </c>
      <c r="H344" s="213" t="str">
        <f t="shared" si="49"/>
        <v/>
      </c>
      <c r="I344" s="216" t="str">
        <f>'Orçamento Detalhado_Global'!I344</f>
        <v/>
      </c>
      <c r="J344" s="213" t="str">
        <f t="shared" si="50"/>
        <v/>
      </c>
      <c r="K344" s="68"/>
      <c r="L344" s="214"/>
      <c r="N344" s="317"/>
      <c r="O344" s="317"/>
      <c r="P344" s="317"/>
      <c r="Q344" s="317"/>
    </row>
    <row r="345" spans="1:17" s="67" customFormat="1" ht="18" customHeight="1" outlineLevel="2" thickTop="1" thickBot="1">
      <c r="A345" s="213" t="s">
        <v>759</v>
      </c>
      <c r="B345" s="515" t="str">
        <f>'Orçamento Detalhado_Global'!B345</f>
        <v>[ ESCOLHER ]</v>
      </c>
      <c r="C345" s="447" t="str">
        <f>IF('Orçamento Detalhado_Global'!C345="","",'Orçamento Detalhado_Global'!C345)</f>
        <v/>
      </c>
      <c r="D345" s="211" t="str">
        <f>IF('Orçamento Detalhado_Global'!D345="","",'Orçamento Detalhado_Global'!D345)</f>
        <v>Acabamento para registro</v>
      </c>
      <c r="E345" s="570"/>
      <c r="F345" s="212" t="str">
        <f>IF('Orçamento Detalhado_Global'!F345="","",'Orçamento Detalhado_Global'!F345)</f>
        <v>pç</v>
      </c>
      <c r="G345" s="388">
        <f>'Orçamento Detalhado_Global'!G345</f>
        <v>0</v>
      </c>
      <c r="H345" s="213" t="str">
        <f t="shared" si="49"/>
        <v/>
      </c>
      <c r="I345" s="216" t="str">
        <f>'Orçamento Detalhado_Global'!I345</f>
        <v/>
      </c>
      <c r="J345" s="213" t="str">
        <f t="shared" si="50"/>
        <v/>
      </c>
      <c r="K345" s="68"/>
      <c r="L345" s="214"/>
      <c r="N345" s="317"/>
      <c r="O345" s="317"/>
      <c r="P345" s="317"/>
      <c r="Q345" s="317"/>
    </row>
    <row r="346" spans="1:17" s="67" customFormat="1" ht="18" customHeight="1" outlineLevel="2" thickTop="1" thickBot="1">
      <c r="A346" s="213" t="s">
        <v>761</v>
      </c>
      <c r="B346" s="515" t="str">
        <f>'Orçamento Detalhado_Global'!B346</f>
        <v>[ ESCOLHER ]</v>
      </c>
      <c r="C346" s="447" t="str">
        <f>IF('Orçamento Detalhado_Global'!C346="","",'Orçamento Detalhado_Global'!C346)</f>
        <v/>
      </c>
      <c r="D346" s="211" t="str">
        <f>IF('Orçamento Detalhado_Global'!D346="","",'Orçamento Detalhado_Global'!D346)</f>
        <v>Kit de instalação para bacia</v>
      </c>
      <c r="E346" s="570"/>
      <c r="F346" s="212" t="str">
        <f>IF('Orçamento Detalhado_Global'!F346="","",'Orçamento Detalhado_Global'!F346)</f>
        <v>pç</v>
      </c>
      <c r="G346" s="388">
        <f>'Orçamento Detalhado_Global'!G346</f>
        <v>0</v>
      </c>
      <c r="H346" s="213" t="str">
        <f t="shared" si="49"/>
        <v/>
      </c>
      <c r="I346" s="216" t="str">
        <f>'Orçamento Detalhado_Global'!I346</f>
        <v/>
      </c>
      <c r="J346" s="213" t="str">
        <f t="shared" si="50"/>
        <v/>
      </c>
      <c r="K346" s="68"/>
      <c r="L346" s="214"/>
      <c r="N346" s="317"/>
      <c r="O346" s="317"/>
      <c r="P346" s="317"/>
      <c r="Q346" s="317"/>
    </row>
    <row r="347" spans="1:17" s="67" customFormat="1" ht="18" customHeight="1" outlineLevel="2" thickTop="1" thickBot="1">
      <c r="A347" s="213" t="s">
        <v>763</v>
      </c>
      <c r="B347" s="515" t="str">
        <f>'Orçamento Detalhado_Global'!B347</f>
        <v>[ ESCOLHER ]</v>
      </c>
      <c r="C347" s="447" t="str">
        <f>IF('Orçamento Detalhado_Global'!C347="","",'Orçamento Detalhado_Global'!C347)</f>
        <v/>
      </c>
      <c r="D347" s="211" t="str">
        <f>IF('Orçamento Detalhado_Global'!D347="","",'Orçamento Detalhado_Global'!D347)</f>
        <v/>
      </c>
      <c r="E347" s="570"/>
      <c r="F347" s="212" t="str">
        <f>IF('Orçamento Detalhado_Global'!F347="","",'Orçamento Detalhado_Global'!F347)</f>
        <v/>
      </c>
      <c r="G347" s="388">
        <f>'Orçamento Detalhado_Global'!G347</f>
        <v>0</v>
      </c>
      <c r="H347" s="213" t="str">
        <f t="shared" si="49"/>
        <v/>
      </c>
      <c r="I347" s="216" t="str">
        <f>'Orçamento Detalhado_Global'!I347</f>
        <v/>
      </c>
      <c r="J347" s="213" t="str">
        <f t="shared" si="50"/>
        <v/>
      </c>
      <c r="K347" s="68"/>
      <c r="L347" s="214"/>
      <c r="N347" s="317"/>
      <c r="O347" s="317"/>
      <c r="P347" s="317"/>
      <c r="Q347" s="317"/>
    </row>
    <row r="348" spans="1:17" s="67" customFormat="1" ht="18" customHeight="1" outlineLevel="2" thickTop="1" thickBot="1">
      <c r="A348" s="213" t="s">
        <v>764</v>
      </c>
      <c r="B348" s="515" t="str">
        <f>'Orçamento Detalhado_Global'!B348</f>
        <v>[ ESCOLHER ]</v>
      </c>
      <c r="C348" s="447" t="str">
        <f>IF('Orçamento Detalhado_Global'!C348="","",'Orçamento Detalhado_Global'!C348)</f>
        <v/>
      </c>
      <c r="D348" s="211" t="str">
        <f>IF('Orçamento Detalhado_Global'!D348="","",'Orçamento Detalhado_Global'!D348)</f>
        <v/>
      </c>
      <c r="E348" s="570"/>
      <c r="F348" s="212" t="str">
        <f>IF('Orçamento Detalhado_Global'!F348="","",'Orçamento Detalhado_Global'!F348)</f>
        <v/>
      </c>
      <c r="G348" s="388">
        <f>'Orçamento Detalhado_Global'!G348</f>
        <v>0</v>
      </c>
      <c r="H348" s="213" t="str">
        <f t="shared" si="49"/>
        <v/>
      </c>
      <c r="I348" s="216" t="str">
        <f>'Orçamento Detalhado_Global'!I348</f>
        <v/>
      </c>
      <c r="J348" s="213" t="str">
        <f t="shared" si="50"/>
        <v/>
      </c>
      <c r="K348" s="68"/>
      <c r="L348" s="214"/>
      <c r="N348" s="317"/>
      <c r="O348" s="317"/>
      <c r="P348" s="317"/>
      <c r="Q348" s="317"/>
    </row>
    <row r="349" spans="1:17" s="67" customFormat="1" ht="18" customHeight="1" outlineLevel="2" thickTop="1" thickBot="1">
      <c r="A349" s="213" t="s">
        <v>765</v>
      </c>
      <c r="B349" s="515" t="str">
        <f>'Orçamento Detalhado_Global'!B349</f>
        <v>[ ESCOLHER ]</v>
      </c>
      <c r="C349" s="447" t="str">
        <f>IF('Orçamento Detalhado_Global'!C349="","",'Orçamento Detalhado_Global'!C349)</f>
        <v/>
      </c>
      <c r="D349" s="211" t="str">
        <f>IF('Orçamento Detalhado_Global'!D349="","",'Orçamento Detalhado_Global'!D349)</f>
        <v/>
      </c>
      <c r="E349" s="570"/>
      <c r="F349" s="212" t="str">
        <f>IF('Orçamento Detalhado_Global'!F349="","",'Orçamento Detalhado_Global'!F349)</f>
        <v/>
      </c>
      <c r="G349" s="388">
        <f>'Orçamento Detalhado_Global'!G349</f>
        <v>0</v>
      </c>
      <c r="H349" s="213" t="str">
        <f t="shared" si="49"/>
        <v/>
      </c>
      <c r="I349" s="216" t="str">
        <f>'Orçamento Detalhado_Global'!I349</f>
        <v/>
      </c>
      <c r="J349" s="213" t="str">
        <f t="shared" si="50"/>
        <v/>
      </c>
      <c r="K349" s="68"/>
      <c r="L349" s="214"/>
      <c r="N349" s="317"/>
      <c r="O349" s="317"/>
      <c r="P349" s="317"/>
      <c r="Q349" s="317"/>
    </row>
    <row r="350" spans="1:17" s="67" customFormat="1" ht="18" customHeight="1" outlineLevel="2" thickTop="1" thickBot="1">
      <c r="A350" s="213" t="s">
        <v>766</v>
      </c>
      <c r="B350" s="515" t="str">
        <f>'Orçamento Detalhado_Global'!B350</f>
        <v>[ ESCOLHER ]</v>
      </c>
      <c r="C350" s="447" t="str">
        <f>IF('Orçamento Detalhado_Global'!C350="","",'Orçamento Detalhado_Global'!C350)</f>
        <v/>
      </c>
      <c r="D350" s="211" t="str">
        <f>IF('Orçamento Detalhado_Global'!D350="","",'Orçamento Detalhado_Global'!D350)</f>
        <v/>
      </c>
      <c r="E350" s="570"/>
      <c r="F350" s="212" t="str">
        <f>IF('Orçamento Detalhado_Global'!F350="","",'Orçamento Detalhado_Global'!F350)</f>
        <v/>
      </c>
      <c r="G350" s="388">
        <f>'Orçamento Detalhado_Global'!G350</f>
        <v>0</v>
      </c>
      <c r="H350" s="213" t="str">
        <f t="shared" si="49"/>
        <v/>
      </c>
      <c r="I350" s="216" t="str">
        <f>'Orçamento Detalhado_Global'!I350</f>
        <v/>
      </c>
      <c r="J350" s="213" t="str">
        <f t="shared" si="50"/>
        <v/>
      </c>
      <c r="K350" s="68"/>
      <c r="L350" s="214"/>
      <c r="N350" s="317"/>
      <c r="O350" s="317"/>
      <c r="P350" s="317"/>
      <c r="Q350" s="317"/>
    </row>
    <row r="351" spans="1:17" s="67" customFormat="1" ht="18" customHeight="1" outlineLevel="2" thickTop="1" thickBot="1">
      <c r="A351" s="213" t="s">
        <v>767</v>
      </c>
      <c r="B351" s="515" t="str">
        <f>'Orçamento Detalhado_Global'!B351</f>
        <v>[ ESCOLHER ]</v>
      </c>
      <c r="C351" s="447" t="str">
        <f>IF('Orçamento Detalhado_Global'!C351="","",'Orçamento Detalhado_Global'!C351)</f>
        <v/>
      </c>
      <c r="D351" s="211" t="str">
        <f>IF('Orçamento Detalhado_Global'!D351="","",'Orçamento Detalhado_Global'!D351)</f>
        <v/>
      </c>
      <c r="E351" s="570"/>
      <c r="F351" s="212" t="str">
        <f>IF('Orçamento Detalhado_Global'!F351="","",'Orçamento Detalhado_Global'!F351)</f>
        <v/>
      </c>
      <c r="G351" s="388">
        <f>'Orçamento Detalhado_Global'!G351</f>
        <v>0</v>
      </c>
      <c r="H351" s="213" t="str">
        <f t="shared" si="49"/>
        <v/>
      </c>
      <c r="I351" s="216" t="str">
        <f>'Orçamento Detalhado_Global'!I351</f>
        <v/>
      </c>
      <c r="J351" s="213" t="str">
        <f t="shared" si="50"/>
        <v/>
      </c>
      <c r="K351" s="68"/>
      <c r="L351" s="214"/>
      <c r="N351" s="317"/>
      <c r="O351" s="317"/>
      <c r="P351" s="317"/>
      <c r="Q351" s="317"/>
    </row>
    <row r="352" spans="1:17" s="67" customFormat="1" ht="18" customHeight="1" outlineLevel="2" thickTop="1" thickBot="1">
      <c r="A352" s="213" t="s">
        <v>768</v>
      </c>
      <c r="B352" s="515" t="str">
        <f>'Orçamento Detalhado_Global'!B352</f>
        <v>[ ESCOLHER ]</v>
      </c>
      <c r="C352" s="447" t="str">
        <f>IF('Orçamento Detalhado_Global'!C352="","",'Orçamento Detalhado_Global'!C352)</f>
        <v/>
      </c>
      <c r="D352" s="211" t="str">
        <f>IF('Orçamento Detalhado_Global'!D352="","",'Orçamento Detalhado_Global'!D352)</f>
        <v/>
      </c>
      <c r="E352" s="570"/>
      <c r="F352" s="212" t="str">
        <f>IF('Orçamento Detalhado_Global'!F352="","",'Orçamento Detalhado_Global'!F352)</f>
        <v/>
      </c>
      <c r="G352" s="388">
        <f>'Orçamento Detalhado_Global'!G352</f>
        <v>0</v>
      </c>
      <c r="H352" s="213" t="str">
        <f t="shared" si="49"/>
        <v/>
      </c>
      <c r="I352" s="216" t="str">
        <f>'Orçamento Detalhado_Global'!I352</f>
        <v/>
      </c>
      <c r="J352" s="213" t="str">
        <f t="shared" si="50"/>
        <v/>
      </c>
      <c r="K352" s="68"/>
      <c r="L352" s="214"/>
      <c r="N352" s="317"/>
      <c r="O352" s="317"/>
      <c r="P352" s="317"/>
      <c r="Q352" s="317"/>
    </row>
    <row r="353" spans="1:17" s="67" customFormat="1" ht="18" customHeight="1" outlineLevel="1" thickTop="1" thickBot="1">
      <c r="A353" s="226" t="s">
        <v>177</v>
      </c>
      <c r="B353" s="442"/>
      <c r="C353" s="446"/>
      <c r="D353" s="227" t="s">
        <v>769</v>
      </c>
      <c r="E353" s="228"/>
      <c r="F353" s="228"/>
      <c r="G353" s="219"/>
      <c r="H353" s="219">
        <f>SUM(H354:H360)</f>
        <v>0</v>
      </c>
      <c r="I353" s="219"/>
      <c r="J353" s="219">
        <f>SUM(J354:J360)</f>
        <v>0</v>
      </c>
      <c r="K353" s="68"/>
      <c r="L353" s="223"/>
      <c r="N353" s="317"/>
      <c r="O353" s="317"/>
      <c r="P353" s="317"/>
      <c r="Q353" s="317"/>
    </row>
    <row r="354" spans="1:17" s="67" customFormat="1" ht="18" customHeight="1" outlineLevel="2" thickTop="1" thickBot="1">
      <c r="A354" s="213" t="s">
        <v>770</v>
      </c>
      <c r="B354" s="515" t="str">
        <f>'Orçamento Detalhado_Global'!B354</f>
        <v>[ ESCOLHER ]</v>
      </c>
      <c r="C354" s="447" t="str">
        <f>IF('Orçamento Detalhado_Global'!C354="","",'Orçamento Detalhado_Global'!C354)</f>
        <v/>
      </c>
      <c r="D354" s="211" t="str">
        <f>IF('Orçamento Detalhado_Global'!D354="","",'Orçamento Detalhado_Global'!D354)</f>
        <v>Serviço de calafate</v>
      </c>
      <c r="E354" s="570"/>
      <c r="F354" s="212" t="str">
        <f>IF('Orçamento Detalhado_Global'!F354="","",'Orçamento Detalhado_Global'!F354)</f>
        <v>VB</v>
      </c>
      <c r="G354" s="388">
        <f>'Orçamento Detalhado_Global'!G354</f>
        <v>0</v>
      </c>
      <c r="H354" s="213" t="str">
        <f t="shared" ref="H354:H360" si="51">IF(E354="","",ROUND(G354*E354,2))</f>
        <v/>
      </c>
      <c r="I354" s="216" t="str">
        <f>'Orçamento Detalhado_Global'!I354</f>
        <v/>
      </c>
      <c r="J354" s="213" t="str">
        <f t="shared" ref="J354:J360" si="52">IF(E354="","",ROUND(I354*E354,2))</f>
        <v/>
      </c>
      <c r="K354" s="70"/>
      <c r="L354" s="214"/>
      <c r="N354" s="317"/>
      <c r="O354" s="317"/>
      <c r="P354" s="317"/>
      <c r="Q354" s="317"/>
    </row>
    <row r="355" spans="1:17" s="67" customFormat="1" ht="18" customHeight="1" outlineLevel="2" thickTop="1" thickBot="1">
      <c r="A355" s="213" t="s">
        <v>772</v>
      </c>
      <c r="B355" s="515" t="str">
        <f>'Orçamento Detalhado_Global'!B355</f>
        <v>[ ESCOLHER ]</v>
      </c>
      <c r="C355" s="447" t="str">
        <f>IF('Orçamento Detalhado_Global'!C355="","",'Orçamento Detalhado_Global'!C355)</f>
        <v/>
      </c>
      <c r="D355" s="211" t="str">
        <f>IF('Orçamento Detalhado_Global'!D355="","",'Orçamento Detalhado_Global'!D355)</f>
        <v>Sinalização</v>
      </c>
      <c r="E355" s="570"/>
      <c r="F355" s="212" t="str">
        <f>IF('Orçamento Detalhado_Global'!F355="","",'Orçamento Detalhado_Global'!F355)</f>
        <v>VB</v>
      </c>
      <c r="G355" s="388">
        <f>'Orçamento Detalhado_Global'!G355</f>
        <v>0</v>
      </c>
      <c r="H355" s="213" t="str">
        <f t="shared" si="51"/>
        <v/>
      </c>
      <c r="I355" s="216" t="str">
        <f>'Orçamento Detalhado_Global'!I355</f>
        <v/>
      </c>
      <c r="J355" s="213" t="str">
        <f t="shared" si="52"/>
        <v/>
      </c>
      <c r="K355" s="70"/>
      <c r="L355" s="214"/>
      <c r="N355" s="317"/>
      <c r="O355" s="317"/>
      <c r="P355" s="317"/>
      <c r="Q355" s="317"/>
    </row>
    <row r="356" spans="1:17" s="67" customFormat="1" ht="18" customHeight="1" outlineLevel="2" thickTop="1" thickBot="1">
      <c r="A356" s="213" t="s">
        <v>774</v>
      </c>
      <c r="B356" s="515" t="str">
        <f>'Orçamento Detalhado_Global'!B356</f>
        <v>[ ESCOLHER ]</v>
      </c>
      <c r="C356" s="447" t="str">
        <f>IF('Orçamento Detalhado_Global'!C356="","",'Orçamento Detalhado_Global'!C356)</f>
        <v/>
      </c>
      <c r="D356" s="211" t="str">
        <f>IF('Orçamento Detalhado_Global'!D356="","",'Orçamento Detalhado_Global'!D356)</f>
        <v>Limpeza final</v>
      </c>
      <c r="E356" s="570"/>
      <c r="F356" s="212" t="str">
        <f>IF('Orçamento Detalhado_Global'!F356="","",'Orçamento Detalhado_Global'!F356)</f>
        <v>VB</v>
      </c>
      <c r="G356" s="388">
        <f>'Orçamento Detalhado_Global'!G356</f>
        <v>0</v>
      </c>
      <c r="H356" s="213" t="str">
        <f t="shared" si="51"/>
        <v/>
      </c>
      <c r="I356" s="216" t="str">
        <f>'Orçamento Detalhado_Global'!I356</f>
        <v/>
      </c>
      <c r="J356" s="213" t="str">
        <f t="shared" si="52"/>
        <v/>
      </c>
      <c r="K356" s="70"/>
      <c r="L356" s="214"/>
      <c r="N356" s="317"/>
      <c r="O356" s="317"/>
      <c r="P356" s="317"/>
      <c r="Q356" s="317"/>
    </row>
    <row r="357" spans="1:17" s="67" customFormat="1" ht="18" customHeight="1" outlineLevel="2" thickTop="1" thickBot="1">
      <c r="A357" s="213" t="s">
        <v>776</v>
      </c>
      <c r="B357" s="515" t="str">
        <f>'Orçamento Detalhado_Global'!B357</f>
        <v>[ ESCOLHER ]</v>
      </c>
      <c r="C357" s="447" t="str">
        <f>IF('Orçamento Detalhado_Global'!C357="","",'Orçamento Detalhado_Global'!C357)</f>
        <v/>
      </c>
      <c r="D357" s="211" t="str">
        <f>IF('Orçamento Detalhado_Global'!D357="","",'Orçamento Detalhado_Global'!D357)</f>
        <v/>
      </c>
      <c r="E357" s="570"/>
      <c r="F357" s="212" t="str">
        <f>IF('Orçamento Detalhado_Global'!F357="","",'Orçamento Detalhado_Global'!F357)</f>
        <v/>
      </c>
      <c r="G357" s="388">
        <f>'Orçamento Detalhado_Global'!G357</f>
        <v>0</v>
      </c>
      <c r="H357" s="213" t="str">
        <f t="shared" si="51"/>
        <v/>
      </c>
      <c r="I357" s="216" t="str">
        <f>'Orçamento Detalhado_Global'!I357</f>
        <v/>
      </c>
      <c r="J357" s="213" t="str">
        <f t="shared" si="52"/>
        <v/>
      </c>
      <c r="K357" s="70"/>
      <c r="L357" s="214"/>
      <c r="N357" s="317"/>
      <c r="O357" s="317"/>
      <c r="P357" s="317"/>
      <c r="Q357" s="317"/>
    </row>
    <row r="358" spans="1:17" s="67" customFormat="1" ht="18" customHeight="1" outlineLevel="2" thickTop="1" thickBot="1">
      <c r="A358" s="213" t="s">
        <v>777</v>
      </c>
      <c r="B358" s="515" t="str">
        <f>'Orçamento Detalhado_Global'!B358</f>
        <v>[ ESCOLHER ]</v>
      </c>
      <c r="C358" s="447" t="str">
        <f>IF('Orçamento Detalhado_Global'!C358="","",'Orçamento Detalhado_Global'!C358)</f>
        <v/>
      </c>
      <c r="D358" s="211" t="str">
        <f>IF('Orçamento Detalhado_Global'!D358="","",'Orçamento Detalhado_Global'!D358)</f>
        <v/>
      </c>
      <c r="E358" s="570"/>
      <c r="F358" s="212" t="str">
        <f>IF('Orçamento Detalhado_Global'!F358="","",'Orçamento Detalhado_Global'!F358)</f>
        <v/>
      </c>
      <c r="G358" s="388">
        <f>'Orçamento Detalhado_Global'!G358</f>
        <v>0</v>
      </c>
      <c r="H358" s="213" t="str">
        <f t="shared" si="51"/>
        <v/>
      </c>
      <c r="I358" s="216" t="str">
        <f>'Orçamento Detalhado_Global'!I358</f>
        <v/>
      </c>
      <c r="J358" s="213" t="str">
        <f t="shared" si="52"/>
        <v/>
      </c>
      <c r="K358" s="70"/>
      <c r="L358" s="214"/>
      <c r="N358" s="317"/>
      <c r="O358" s="317"/>
      <c r="P358" s="317"/>
      <c r="Q358" s="317"/>
    </row>
    <row r="359" spans="1:17" s="67" customFormat="1" ht="18" customHeight="1" outlineLevel="2" thickTop="1" thickBot="1">
      <c r="A359" s="213" t="s">
        <v>778</v>
      </c>
      <c r="B359" s="515" t="str">
        <f>'Orçamento Detalhado_Global'!B359</f>
        <v>[ ESCOLHER ]</v>
      </c>
      <c r="C359" s="447" t="str">
        <f>IF('Orçamento Detalhado_Global'!C359="","",'Orçamento Detalhado_Global'!C359)</f>
        <v/>
      </c>
      <c r="D359" s="211" t="str">
        <f>IF('Orçamento Detalhado_Global'!D359="","",'Orçamento Detalhado_Global'!D359)</f>
        <v/>
      </c>
      <c r="E359" s="570"/>
      <c r="F359" s="212" t="str">
        <f>IF('Orçamento Detalhado_Global'!F359="","",'Orçamento Detalhado_Global'!F359)</f>
        <v/>
      </c>
      <c r="G359" s="388">
        <f>'Orçamento Detalhado_Global'!G359</f>
        <v>0</v>
      </c>
      <c r="H359" s="213" t="str">
        <f t="shared" si="51"/>
        <v/>
      </c>
      <c r="I359" s="216" t="str">
        <f>'Orçamento Detalhado_Global'!I359</f>
        <v/>
      </c>
      <c r="J359" s="213" t="str">
        <f t="shared" si="52"/>
        <v/>
      </c>
      <c r="K359" s="70"/>
      <c r="L359" s="214"/>
      <c r="N359" s="317"/>
      <c r="O359" s="317"/>
      <c r="P359" s="317"/>
      <c r="Q359" s="317"/>
    </row>
    <row r="360" spans="1:17" s="67" customFormat="1" ht="18" customHeight="1" outlineLevel="2" thickTop="1" thickBot="1">
      <c r="A360" s="213" t="s">
        <v>779</v>
      </c>
      <c r="B360" s="515" t="str">
        <f>'Orçamento Detalhado_Global'!B360</f>
        <v>[ ESCOLHER ]</v>
      </c>
      <c r="C360" s="447" t="str">
        <f>IF('Orçamento Detalhado_Global'!C360="","",'Orçamento Detalhado_Global'!C360)</f>
        <v/>
      </c>
      <c r="D360" s="211" t="str">
        <f>IF('Orçamento Detalhado_Global'!D360="","",'Orçamento Detalhado_Global'!D360)</f>
        <v/>
      </c>
      <c r="E360" s="570"/>
      <c r="F360" s="212" t="str">
        <f>IF('Orçamento Detalhado_Global'!F360="","",'Orçamento Detalhado_Global'!F360)</f>
        <v/>
      </c>
      <c r="G360" s="388">
        <f>'Orçamento Detalhado_Global'!G360</f>
        <v>0</v>
      </c>
      <c r="H360" s="213" t="str">
        <f t="shared" si="51"/>
        <v/>
      </c>
      <c r="I360" s="216" t="str">
        <f>'Orçamento Detalhado_Global'!I360</f>
        <v/>
      </c>
      <c r="J360" s="213" t="str">
        <f t="shared" si="52"/>
        <v/>
      </c>
      <c r="K360" s="70"/>
      <c r="L360" s="214"/>
      <c r="N360" s="317"/>
      <c r="O360" s="317"/>
      <c r="P360" s="317"/>
      <c r="Q360" s="317"/>
    </row>
    <row r="361" spans="1:17" s="67" customFormat="1" ht="18" customHeight="1" thickTop="1" thickBot="1">
      <c r="A361" s="224">
        <v>3</v>
      </c>
      <c r="B361" s="443"/>
      <c r="C361" s="65"/>
      <c r="D361" s="222" t="s">
        <v>178</v>
      </c>
      <c r="E361" s="65"/>
      <c r="F361" s="65"/>
      <c r="G361" s="221"/>
      <c r="H361" s="231">
        <f>SUM(H362,H373,H382,H393,H401,H432,H420,H443,H413,H448,H453,H459,H470)</f>
        <v>0</v>
      </c>
      <c r="I361" s="221"/>
      <c r="J361" s="231">
        <f>SUM(J362,J373,J382,J393,J401,J432,J420,J443,J413,J448,J453,J459,J470)</f>
        <v>0</v>
      </c>
      <c r="K361" s="63"/>
      <c r="L361" s="64"/>
      <c r="N361" s="317"/>
      <c r="O361" s="317"/>
      <c r="P361" s="317"/>
      <c r="Q361" s="317"/>
    </row>
    <row r="362" spans="1:17" s="67" customFormat="1" ht="18" customHeight="1" outlineLevel="1" thickTop="1" thickBot="1">
      <c r="A362" s="226" t="s">
        <v>780</v>
      </c>
      <c r="B362" s="442"/>
      <c r="C362" s="446"/>
      <c r="D362" s="227" t="s">
        <v>781</v>
      </c>
      <c r="E362" s="228"/>
      <c r="F362" s="228"/>
      <c r="G362" s="219"/>
      <c r="H362" s="219">
        <f>SUM(H363:H372)</f>
        <v>0</v>
      </c>
      <c r="I362" s="219"/>
      <c r="J362" s="219">
        <f>SUM(J363:J372)</f>
        <v>0</v>
      </c>
      <c r="K362" s="68"/>
      <c r="L362" s="223"/>
      <c r="N362" s="317"/>
      <c r="O362" s="317"/>
      <c r="P362" s="317"/>
      <c r="Q362" s="317"/>
    </row>
    <row r="363" spans="1:17" s="67" customFormat="1" ht="18" customHeight="1" outlineLevel="2" thickTop="1" thickBot="1">
      <c r="A363" s="213" t="s">
        <v>782</v>
      </c>
      <c r="B363" s="515" t="str">
        <f>'Orçamento Detalhado_Global'!B363</f>
        <v>[ ESCOLHER ]</v>
      </c>
      <c r="C363" s="447" t="str">
        <f>IF('Orçamento Detalhado_Global'!C363="","",'Orçamento Detalhado_Global'!C363)</f>
        <v/>
      </c>
      <c r="D363" s="211" t="str">
        <f>IF('Orçamento Detalhado_Global'!D363="","",'Orçamento Detalhado_Global'!D363)</f>
        <v>Locação de obra (topografia)</v>
      </c>
      <c r="E363" s="570"/>
      <c r="F363" s="212" t="str">
        <f>IF('Orçamento Detalhado_Global'!F363="","",'Orçamento Detalhado_Global'!F363)</f>
        <v>M²</v>
      </c>
      <c r="G363" s="388">
        <f>'Orçamento Detalhado_Global'!G363</f>
        <v>0</v>
      </c>
      <c r="H363" s="213" t="str">
        <f t="shared" ref="H363:H372" si="53">IF(E363="","",ROUND(G363*E363,2))</f>
        <v/>
      </c>
      <c r="I363" s="216" t="str">
        <f>'Orçamento Detalhado_Global'!I363</f>
        <v/>
      </c>
      <c r="J363" s="213" t="str">
        <f t="shared" ref="J363:J372" si="54">IF(E363="","",ROUND(I363*E363,2))</f>
        <v/>
      </c>
      <c r="K363" s="70"/>
      <c r="L363" s="214"/>
      <c r="N363" s="317"/>
      <c r="O363" s="317"/>
      <c r="P363" s="317"/>
      <c r="Q363" s="317"/>
    </row>
    <row r="364" spans="1:17" s="67" customFormat="1" ht="18" customHeight="1" outlineLevel="2" thickTop="1" thickBot="1">
      <c r="A364" s="213" t="s">
        <v>784</v>
      </c>
      <c r="B364" s="515" t="str">
        <f>'Orçamento Detalhado_Global'!B364</f>
        <v>[ ESCOLHER ]</v>
      </c>
      <c r="C364" s="447" t="str">
        <f>IF('Orçamento Detalhado_Global'!C364="","",'Orçamento Detalhado_Global'!C364)</f>
        <v/>
      </c>
      <c r="D364" s="211" t="str">
        <f>IF('Orçamento Detalhado_Global'!D364="","",'Orçamento Detalhado_Global'!D364)</f>
        <v>Corte</v>
      </c>
      <c r="E364" s="570"/>
      <c r="F364" s="212" t="str">
        <f>IF('Orçamento Detalhado_Global'!F364="","",'Orçamento Detalhado_Global'!F364)</f>
        <v>M³</v>
      </c>
      <c r="G364" s="388">
        <f>'Orçamento Detalhado_Global'!G364</f>
        <v>0</v>
      </c>
      <c r="H364" s="213" t="str">
        <f t="shared" si="53"/>
        <v/>
      </c>
      <c r="I364" s="216" t="str">
        <f>'Orçamento Detalhado_Global'!I364</f>
        <v/>
      </c>
      <c r="J364" s="213" t="str">
        <f t="shared" si="54"/>
        <v/>
      </c>
      <c r="K364" s="70"/>
      <c r="L364" s="214"/>
      <c r="N364" s="317"/>
      <c r="O364" s="317"/>
      <c r="P364" s="317"/>
      <c r="Q364" s="317"/>
    </row>
    <row r="365" spans="1:17" s="67" customFormat="1" ht="18" customHeight="1" outlineLevel="2" thickTop="1" thickBot="1">
      <c r="A365" s="213" t="s">
        <v>786</v>
      </c>
      <c r="B365" s="515" t="str">
        <f>'Orçamento Detalhado_Global'!B365</f>
        <v>[ ESCOLHER ]</v>
      </c>
      <c r="C365" s="447" t="str">
        <f>IF('Orçamento Detalhado_Global'!C365="","",'Orçamento Detalhado_Global'!C365)</f>
        <v/>
      </c>
      <c r="D365" s="211" t="str">
        <f>IF('Orçamento Detalhado_Global'!D365="","",'Orçamento Detalhado_Global'!D365)</f>
        <v>Aterro compactado</v>
      </c>
      <c r="E365" s="570"/>
      <c r="F365" s="212" t="str">
        <f>IF('Orçamento Detalhado_Global'!F365="","",'Orçamento Detalhado_Global'!F365)</f>
        <v>M³</v>
      </c>
      <c r="G365" s="388">
        <f>'Orçamento Detalhado_Global'!G365</f>
        <v>0</v>
      </c>
      <c r="H365" s="213" t="str">
        <f t="shared" si="53"/>
        <v/>
      </c>
      <c r="I365" s="216" t="str">
        <f>'Orçamento Detalhado_Global'!I365</f>
        <v/>
      </c>
      <c r="J365" s="213" t="str">
        <f t="shared" si="54"/>
        <v/>
      </c>
      <c r="K365" s="70"/>
      <c r="L365" s="214"/>
      <c r="N365" s="317"/>
      <c r="O365" s="317"/>
      <c r="P365" s="317"/>
      <c r="Q365" s="317"/>
    </row>
    <row r="366" spans="1:17" s="67" customFormat="1" ht="18" customHeight="1" outlineLevel="2" thickTop="1" thickBot="1">
      <c r="A366" s="213" t="s">
        <v>788</v>
      </c>
      <c r="B366" s="515" t="str">
        <f>'Orçamento Detalhado_Global'!B366</f>
        <v>[ ESCOLHER ]</v>
      </c>
      <c r="C366" s="447" t="str">
        <f>IF('Orçamento Detalhado_Global'!C366="","",'Orçamento Detalhado_Global'!C366)</f>
        <v/>
      </c>
      <c r="D366" s="211" t="str">
        <f>IF('Orçamento Detalhado_Global'!D366="","",'Orçamento Detalhado_Global'!D366)</f>
        <v>Empréstimo</v>
      </c>
      <c r="E366" s="570"/>
      <c r="F366" s="212" t="str">
        <f>IF('Orçamento Detalhado_Global'!F366="","",'Orçamento Detalhado_Global'!F366)</f>
        <v>M³</v>
      </c>
      <c r="G366" s="388">
        <f>'Orçamento Detalhado_Global'!G366</f>
        <v>0</v>
      </c>
      <c r="H366" s="213" t="str">
        <f t="shared" si="53"/>
        <v/>
      </c>
      <c r="I366" s="216" t="str">
        <f>'Orçamento Detalhado_Global'!I366</f>
        <v/>
      </c>
      <c r="J366" s="213" t="str">
        <f t="shared" si="54"/>
        <v/>
      </c>
      <c r="K366" s="70"/>
      <c r="L366" s="214"/>
      <c r="N366" s="317"/>
      <c r="O366" s="317"/>
      <c r="P366" s="317"/>
      <c r="Q366" s="317"/>
    </row>
    <row r="367" spans="1:17" s="67" customFormat="1" ht="18" customHeight="1" outlineLevel="2" thickTop="1" thickBot="1">
      <c r="A367" s="213" t="s">
        <v>790</v>
      </c>
      <c r="B367" s="515" t="str">
        <f>'Orçamento Detalhado_Global'!B367</f>
        <v>[ ESCOLHER ]</v>
      </c>
      <c r="C367" s="447" t="str">
        <f>IF('Orçamento Detalhado_Global'!C367="","",'Orçamento Detalhado_Global'!C367)</f>
        <v/>
      </c>
      <c r="D367" s="211" t="str">
        <f>IF('Orçamento Detalhado_Global'!D367="","",'Orçamento Detalhado_Global'!D367)</f>
        <v>Bota fora</v>
      </c>
      <c r="E367" s="570"/>
      <c r="F367" s="212" t="str">
        <f>IF('Orçamento Detalhado_Global'!F367="","",'Orçamento Detalhado_Global'!F367)</f>
        <v>M³</v>
      </c>
      <c r="G367" s="388">
        <f>'Orçamento Detalhado_Global'!G367</f>
        <v>0</v>
      </c>
      <c r="H367" s="213" t="str">
        <f t="shared" si="53"/>
        <v/>
      </c>
      <c r="I367" s="216" t="str">
        <f>'Orçamento Detalhado_Global'!I367</f>
        <v/>
      </c>
      <c r="J367" s="213" t="str">
        <f t="shared" si="54"/>
        <v/>
      </c>
      <c r="K367" s="70"/>
      <c r="L367" s="214"/>
      <c r="N367" s="317"/>
      <c r="O367" s="317"/>
      <c r="P367" s="317"/>
      <c r="Q367" s="317"/>
    </row>
    <row r="368" spans="1:17" s="67" customFormat="1" ht="18" customHeight="1" outlineLevel="2" thickTop="1" thickBot="1">
      <c r="A368" s="213" t="s">
        <v>792</v>
      </c>
      <c r="B368" s="515" t="str">
        <f>'Orçamento Detalhado_Global'!B368</f>
        <v>[ ESCOLHER ]</v>
      </c>
      <c r="C368" s="447" t="str">
        <f>IF('Orçamento Detalhado_Global'!C368="","",'Orçamento Detalhado_Global'!C368)</f>
        <v/>
      </c>
      <c r="D368" s="211" t="str">
        <f>IF('Orçamento Detalhado_Global'!D368="","",'Orçamento Detalhado_Global'!D368)</f>
        <v/>
      </c>
      <c r="E368" s="570"/>
      <c r="F368" s="212" t="str">
        <f>IF('Orçamento Detalhado_Global'!F368="","",'Orçamento Detalhado_Global'!F368)</f>
        <v/>
      </c>
      <c r="G368" s="388">
        <f>'Orçamento Detalhado_Global'!G368</f>
        <v>0</v>
      </c>
      <c r="H368" s="213" t="str">
        <f t="shared" si="53"/>
        <v/>
      </c>
      <c r="I368" s="216" t="str">
        <f>'Orçamento Detalhado_Global'!I368</f>
        <v/>
      </c>
      <c r="J368" s="213" t="str">
        <f t="shared" si="54"/>
        <v/>
      </c>
      <c r="K368" s="70"/>
      <c r="L368" s="214"/>
      <c r="N368" s="317"/>
      <c r="O368" s="317"/>
      <c r="P368" s="317"/>
      <c r="Q368" s="317"/>
    </row>
    <row r="369" spans="1:17" s="67" customFormat="1" ht="18" customHeight="1" outlineLevel="2" thickTop="1" thickBot="1">
      <c r="A369" s="213" t="s">
        <v>793</v>
      </c>
      <c r="B369" s="515" t="str">
        <f>'Orçamento Detalhado_Global'!B369</f>
        <v>[ ESCOLHER ]</v>
      </c>
      <c r="C369" s="447" t="str">
        <f>IF('Orçamento Detalhado_Global'!C369="","",'Orçamento Detalhado_Global'!C369)</f>
        <v/>
      </c>
      <c r="D369" s="211" t="str">
        <f>IF('Orçamento Detalhado_Global'!D369="","",'Orçamento Detalhado_Global'!D369)</f>
        <v/>
      </c>
      <c r="E369" s="570"/>
      <c r="F369" s="212" t="str">
        <f>IF('Orçamento Detalhado_Global'!F369="","",'Orçamento Detalhado_Global'!F369)</f>
        <v/>
      </c>
      <c r="G369" s="388">
        <f>'Orçamento Detalhado_Global'!G369</f>
        <v>0</v>
      </c>
      <c r="H369" s="213" t="str">
        <f t="shared" si="53"/>
        <v/>
      </c>
      <c r="I369" s="216" t="str">
        <f>'Orçamento Detalhado_Global'!I369</f>
        <v/>
      </c>
      <c r="J369" s="213" t="str">
        <f t="shared" si="54"/>
        <v/>
      </c>
      <c r="K369" s="70"/>
      <c r="L369" s="214"/>
      <c r="N369" s="317"/>
      <c r="O369" s="317"/>
      <c r="P369" s="317"/>
      <c r="Q369" s="317"/>
    </row>
    <row r="370" spans="1:17" s="67" customFormat="1" ht="18" customHeight="1" outlineLevel="2" thickTop="1" thickBot="1">
      <c r="A370" s="213" t="s">
        <v>794</v>
      </c>
      <c r="B370" s="515" t="str">
        <f>'Orçamento Detalhado_Global'!B370</f>
        <v>[ ESCOLHER ]</v>
      </c>
      <c r="C370" s="447" t="str">
        <f>IF('Orçamento Detalhado_Global'!C370="","",'Orçamento Detalhado_Global'!C370)</f>
        <v/>
      </c>
      <c r="D370" s="211" t="str">
        <f>IF('Orçamento Detalhado_Global'!D370="","",'Orçamento Detalhado_Global'!D370)</f>
        <v/>
      </c>
      <c r="E370" s="570"/>
      <c r="F370" s="212" t="str">
        <f>IF('Orçamento Detalhado_Global'!F370="","",'Orçamento Detalhado_Global'!F370)</f>
        <v/>
      </c>
      <c r="G370" s="388">
        <f>'Orçamento Detalhado_Global'!G370</f>
        <v>0</v>
      </c>
      <c r="H370" s="213" t="str">
        <f t="shared" si="53"/>
        <v/>
      </c>
      <c r="I370" s="216" t="str">
        <f>'Orçamento Detalhado_Global'!I370</f>
        <v/>
      </c>
      <c r="J370" s="213" t="str">
        <f t="shared" si="54"/>
        <v/>
      </c>
      <c r="K370" s="70"/>
      <c r="L370" s="214"/>
      <c r="N370" s="317"/>
      <c r="O370" s="317"/>
      <c r="P370" s="317"/>
      <c r="Q370" s="317"/>
    </row>
    <row r="371" spans="1:17" s="67" customFormat="1" ht="18" customHeight="1" outlineLevel="2" thickTop="1" thickBot="1">
      <c r="A371" s="213" t="s">
        <v>795</v>
      </c>
      <c r="B371" s="515" t="str">
        <f>'Orçamento Detalhado_Global'!B371</f>
        <v>[ ESCOLHER ]</v>
      </c>
      <c r="C371" s="447" t="str">
        <f>IF('Orçamento Detalhado_Global'!C371="","",'Orçamento Detalhado_Global'!C371)</f>
        <v/>
      </c>
      <c r="D371" s="211" t="str">
        <f>IF('Orçamento Detalhado_Global'!D371="","",'Orçamento Detalhado_Global'!D371)</f>
        <v/>
      </c>
      <c r="E371" s="570"/>
      <c r="F371" s="212" t="str">
        <f>IF('Orçamento Detalhado_Global'!F371="","",'Orçamento Detalhado_Global'!F371)</f>
        <v/>
      </c>
      <c r="G371" s="388">
        <f>'Orçamento Detalhado_Global'!G371</f>
        <v>0</v>
      </c>
      <c r="H371" s="213" t="str">
        <f t="shared" si="53"/>
        <v/>
      </c>
      <c r="I371" s="216" t="str">
        <f>'Orçamento Detalhado_Global'!I371</f>
        <v/>
      </c>
      <c r="J371" s="213" t="str">
        <f t="shared" si="54"/>
        <v/>
      </c>
      <c r="K371" s="70"/>
      <c r="L371" s="214"/>
      <c r="N371" s="317"/>
      <c r="O371" s="317"/>
      <c r="P371" s="317"/>
      <c r="Q371" s="317"/>
    </row>
    <row r="372" spans="1:17" s="67" customFormat="1" ht="18" customHeight="1" outlineLevel="2" thickTop="1" thickBot="1">
      <c r="A372" s="213" t="s">
        <v>796</v>
      </c>
      <c r="B372" s="515" t="str">
        <f>'Orçamento Detalhado_Global'!B372</f>
        <v>[ ESCOLHER ]</v>
      </c>
      <c r="C372" s="447" t="str">
        <f>IF('Orçamento Detalhado_Global'!C372="","",'Orçamento Detalhado_Global'!C372)</f>
        <v/>
      </c>
      <c r="D372" s="211" t="str">
        <f>IF('Orçamento Detalhado_Global'!D372="","",'Orçamento Detalhado_Global'!D372)</f>
        <v/>
      </c>
      <c r="E372" s="570"/>
      <c r="F372" s="212" t="str">
        <f>IF('Orçamento Detalhado_Global'!F372="","",'Orçamento Detalhado_Global'!F372)</f>
        <v/>
      </c>
      <c r="G372" s="388">
        <f>'Orçamento Detalhado_Global'!G372</f>
        <v>0</v>
      </c>
      <c r="H372" s="213" t="str">
        <f t="shared" si="53"/>
        <v/>
      </c>
      <c r="I372" s="216" t="str">
        <f>'Orçamento Detalhado_Global'!I372</f>
        <v/>
      </c>
      <c r="J372" s="213" t="str">
        <f t="shared" si="54"/>
        <v/>
      </c>
      <c r="K372" s="70"/>
      <c r="L372" s="214"/>
      <c r="N372" s="317"/>
      <c r="O372" s="317"/>
      <c r="P372" s="317"/>
      <c r="Q372" s="317"/>
    </row>
    <row r="373" spans="1:17" s="67" customFormat="1" ht="18" customHeight="1" outlineLevel="1" thickTop="1" thickBot="1">
      <c r="A373" s="226" t="s">
        <v>797</v>
      </c>
      <c r="B373" s="442"/>
      <c r="C373" s="446"/>
      <c r="D373" s="227" t="s">
        <v>798</v>
      </c>
      <c r="E373" s="228"/>
      <c r="F373" s="228"/>
      <c r="G373" s="219"/>
      <c r="H373" s="219">
        <f>SUM(H374:H381)</f>
        <v>0</v>
      </c>
      <c r="I373" s="219"/>
      <c r="J373" s="219">
        <f>SUM(J374:J381)</f>
        <v>0</v>
      </c>
      <c r="K373" s="68"/>
      <c r="L373" s="223"/>
      <c r="N373" s="317"/>
      <c r="O373" s="317"/>
      <c r="P373" s="317"/>
      <c r="Q373" s="317"/>
    </row>
    <row r="374" spans="1:17" s="67" customFormat="1" ht="18" customHeight="1" outlineLevel="2" thickTop="1" thickBot="1">
      <c r="A374" s="213" t="s">
        <v>799</v>
      </c>
      <c r="B374" s="515" t="str">
        <f>'Orçamento Detalhado_Global'!B374</f>
        <v>[ ESCOLHER ]</v>
      </c>
      <c r="C374" s="447" t="str">
        <f>IF('Orçamento Detalhado_Global'!C374="","",'Orçamento Detalhado_Global'!C374)</f>
        <v/>
      </c>
      <c r="D374" s="211" t="str">
        <f>IF('Orçamento Detalhado_Global'!D374="","",'Orçamento Detalhado_Global'!D374)</f>
        <v>Rede de distribuição - água potável</v>
      </c>
      <c r="E374" s="570"/>
      <c r="F374" s="212" t="str">
        <f>IF('Orçamento Detalhado_Global'!F374="","",'Orçamento Detalhado_Global'!F374)</f>
        <v>M²</v>
      </c>
      <c r="G374" s="388">
        <f>'Orçamento Detalhado_Global'!G374</f>
        <v>0</v>
      </c>
      <c r="H374" s="213" t="str">
        <f t="shared" ref="H374:H381" si="55">IF(E374="","",ROUND(G374*E374,2))</f>
        <v/>
      </c>
      <c r="I374" s="216" t="str">
        <f>'Orçamento Detalhado_Global'!I374</f>
        <v/>
      </c>
      <c r="J374" s="213" t="str">
        <f t="shared" ref="J374:J381" si="56">IF(E374="","",ROUND(I374*E374,2))</f>
        <v/>
      </c>
      <c r="K374" s="70"/>
      <c r="L374" s="214"/>
      <c r="N374" s="317"/>
      <c r="O374" s="317"/>
      <c r="P374" s="317"/>
      <c r="Q374" s="317"/>
    </row>
    <row r="375" spans="1:17" s="67" customFormat="1" ht="18" customHeight="1" outlineLevel="2" thickTop="1" thickBot="1">
      <c r="A375" s="213" t="s">
        <v>801</v>
      </c>
      <c r="B375" s="515" t="str">
        <f>'Orçamento Detalhado_Global'!B375</f>
        <v>[ ESCOLHER ]</v>
      </c>
      <c r="C375" s="447" t="str">
        <f>IF('Orçamento Detalhado_Global'!C375="","",'Orçamento Detalhado_Global'!C375)</f>
        <v/>
      </c>
      <c r="D375" s="211" t="str">
        <f>IF('Orçamento Detalhado_Global'!D375="","",'Orçamento Detalhado_Global'!D375)</f>
        <v>Reservatorio Elevado</v>
      </c>
      <c r="E375" s="570"/>
      <c r="F375" s="212" t="str">
        <f>IF('Orçamento Detalhado_Global'!F375="","",'Orçamento Detalhado_Global'!F375)</f>
        <v>UN.</v>
      </c>
      <c r="G375" s="388">
        <f>'Orçamento Detalhado_Global'!G375</f>
        <v>0</v>
      </c>
      <c r="H375" s="213" t="str">
        <f t="shared" si="55"/>
        <v/>
      </c>
      <c r="I375" s="216" t="str">
        <f>'Orçamento Detalhado_Global'!I375</f>
        <v/>
      </c>
      <c r="J375" s="213" t="str">
        <f t="shared" si="56"/>
        <v/>
      </c>
      <c r="K375" s="70"/>
      <c r="L375" s="214"/>
      <c r="N375" s="317"/>
      <c r="O375" s="317"/>
      <c r="P375" s="317"/>
      <c r="Q375" s="317"/>
    </row>
    <row r="376" spans="1:17" s="67" customFormat="1" ht="18" customHeight="1" outlineLevel="2" thickTop="1" thickBot="1">
      <c r="A376" s="213" t="s">
        <v>803</v>
      </c>
      <c r="B376" s="515" t="str">
        <f>'Orçamento Detalhado_Global'!B376</f>
        <v>[ ESCOLHER ]</v>
      </c>
      <c r="C376" s="447" t="str">
        <f>IF('Orçamento Detalhado_Global'!C376="","",'Orçamento Detalhado_Global'!C376)</f>
        <v/>
      </c>
      <c r="D376" s="211" t="str">
        <f>IF('Orçamento Detalhado_Global'!D376="","",'Orçamento Detalhado_Global'!D376)</f>
        <v>Bombas de recalque</v>
      </c>
      <c r="E376" s="570"/>
      <c r="F376" s="212" t="str">
        <f>IF('Orçamento Detalhado_Global'!F376="","",'Orçamento Detalhado_Global'!F376)</f>
        <v>UN.</v>
      </c>
      <c r="G376" s="388">
        <f>'Orçamento Detalhado_Global'!G376</f>
        <v>0</v>
      </c>
      <c r="H376" s="213" t="str">
        <f t="shared" si="55"/>
        <v/>
      </c>
      <c r="I376" s="216" t="str">
        <f>'Orçamento Detalhado_Global'!I376</f>
        <v/>
      </c>
      <c r="J376" s="213" t="str">
        <f t="shared" si="56"/>
        <v/>
      </c>
      <c r="K376" s="70"/>
      <c r="L376" s="214"/>
      <c r="N376" s="317"/>
      <c r="O376" s="317"/>
      <c r="P376" s="317"/>
      <c r="Q376" s="317"/>
    </row>
    <row r="377" spans="1:17" s="67" customFormat="1" ht="18" customHeight="1" outlineLevel="2" thickTop="1" thickBot="1">
      <c r="A377" s="213" t="s">
        <v>805</v>
      </c>
      <c r="B377" s="515" t="str">
        <f>'Orçamento Detalhado_Global'!B377</f>
        <v>[ ESCOLHER ]</v>
      </c>
      <c r="C377" s="447" t="str">
        <f>IF('Orçamento Detalhado_Global'!C377="","",'Orçamento Detalhado_Global'!C377)</f>
        <v/>
      </c>
      <c r="D377" s="211" t="str">
        <f>IF('Orçamento Detalhado_Global'!D377="","",'Orçamento Detalhado_Global'!D377)</f>
        <v/>
      </c>
      <c r="E377" s="570"/>
      <c r="F377" s="212" t="str">
        <f>IF('Orçamento Detalhado_Global'!F377="","",'Orçamento Detalhado_Global'!F377)</f>
        <v/>
      </c>
      <c r="G377" s="388">
        <f>'Orçamento Detalhado_Global'!G377</f>
        <v>0</v>
      </c>
      <c r="H377" s="213" t="str">
        <f t="shared" si="55"/>
        <v/>
      </c>
      <c r="I377" s="216" t="str">
        <f>'Orçamento Detalhado_Global'!I377</f>
        <v/>
      </c>
      <c r="J377" s="213" t="str">
        <f t="shared" si="56"/>
        <v/>
      </c>
      <c r="K377" s="70"/>
      <c r="L377" s="214"/>
      <c r="N377" s="317"/>
      <c r="O377" s="317"/>
      <c r="P377" s="317"/>
      <c r="Q377" s="317"/>
    </row>
    <row r="378" spans="1:17" s="67" customFormat="1" ht="18" customHeight="1" outlineLevel="2" thickTop="1" thickBot="1">
      <c r="A378" s="213" t="s">
        <v>806</v>
      </c>
      <c r="B378" s="515" t="str">
        <f>'Orçamento Detalhado_Global'!B378</f>
        <v>[ ESCOLHER ]</v>
      </c>
      <c r="C378" s="447" t="str">
        <f>IF('Orçamento Detalhado_Global'!C378="","",'Orçamento Detalhado_Global'!C378)</f>
        <v/>
      </c>
      <c r="D378" s="211" t="str">
        <f>IF('Orçamento Detalhado_Global'!D378="","",'Orçamento Detalhado_Global'!D378)</f>
        <v/>
      </c>
      <c r="E378" s="570"/>
      <c r="F378" s="212" t="str">
        <f>IF('Orçamento Detalhado_Global'!F378="","",'Orçamento Detalhado_Global'!F378)</f>
        <v/>
      </c>
      <c r="G378" s="388">
        <f>'Orçamento Detalhado_Global'!G378</f>
        <v>0</v>
      </c>
      <c r="H378" s="213" t="str">
        <f t="shared" si="55"/>
        <v/>
      </c>
      <c r="I378" s="216" t="str">
        <f>'Orçamento Detalhado_Global'!I378</f>
        <v/>
      </c>
      <c r="J378" s="213" t="str">
        <f t="shared" si="56"/>
        <v/>
      </c>
      <c r="K378" s="70"/>
      <c r="L378" s="214"/>
      <c r="N378" s="317"/>
      <c r="O378" s="317"/>
      <c r="P378" s="317"/>
      <c r="Q378" s="317"/>
    </row>
    <row r="379" spans="1:17" s="67" customFormat="1" ht="18" customHeight="1" outlineLevel="2" thickTop="1" thickBot="1">
      <c r="A379" s="213" t="s">
        <v>807</v>
      </c>
      <c r="B379" s="515" t="str">
        <f>'Orçamento Detalhado_Global'!B379</f>
        <v>[ ESCOLHER ]</v>
      </c>
      <c r="C379" s="447" t="str">
        <f>IF('Orçamento Detalhado_Global'!C379="","",'Orçamento Detalhado_Global'!C379)</f>
        <v/>
      </c>
      <c r="D379" s="211" t="str">
        <f>IF('Orçamento Detalhado_Global'!D379="","",'Orçamento Detalhado_Global'!D379)</f>
        <v/>
      </c>
      <c r="E379" s="570"/>
      <c r="F379" s="212" t="str">
        <f>IF('Orçamento Detalhado_Global'!F379="","",'Orçamento Detalhado_Global'!F379)</f>
        <v/>
      </c>
      <c r="G379" s="388">
        <f>'Orçamento Detalhado_Global'!G379</f>
        <v>0</v>
      </c>
      <c r="H379" s="213" t="str">
        <f t="shared" si="55"/>
        <v/>
      </c>
      <c r="I379" s="216" t="str">
        <f>'Orçamento Detalhado_Global'!I379</f>
        <v/>
      </c>
      <c r="J379" s="213" t="str">
        <f t="shared" si="56"/>
        <v/>
      </c>
      <c r="K379" s="70"/>
      <c r="L379" s="214"/>
      <c r="N379" s="317"/>
      <c r="O379" s="317"/>
      <c r="P379" s="317"/>
      <c r="Q379" s="317"/>
    </row>
    <row r="380" spans="1:17" s="67" customFormat="1" ht="18" customHeight="1" outlineLevel="2" thickTop="1" thickBot="1">
      <c r="A380" s="213" t="s">
        <v>808</v>
      </c>
      <c r="B380" s="515" t="str">
        <f>'Orçamento Detalhado_Global'!B380</f>
        <v>[ ESCOLHER ]</v>
      </c>
      <c r="C380" s="447" t="str">
        <f>IF('Orçamento Detalhado_Global'!C380="","",'Orçamento Detalhado_Global'!C380)</f>
        <v/>
      </c>
      <c r="D380" s="211" t="str">
        <f>IF('Orçamento Detalhado_Global'!D380="","",'Orçamento Detalhado_Global'!D380)</f>
        <v/>
      </c>
      <c r="E380" s="570"/>
      <c r="F380" s="212" t="str">
        <f>IF('Orçamento Detalhado_Global'!F380="","",'Orçamento Detalhado_Global'!F380)</f>
        <v/>
      </c>
      <c r="G380" s="388">
        <f>'Orçamento Detalhado_Global'!G380</f>
        <v>0</v>
      </c>
      <c r="H380" s="213" t="str">
        <f t="shared" si="55"/>
        <v/>
      </c>
      <c r="I380" s="216" t="str">
        <f>'Orçamento Detalhado_Global'!I380</f>
        <v/>
      </c>
      <c r="J380" s="213" t="str">
        <f t="shared" si="56"/>
        <v/>
      </c>
      <c r="K380" s="70"/>
      <c r="L380" s="214"/>
      <c r="N380" s="317"/>
      <c r="O380" s="317"/>
      <c r="P380" s="317"/>
      <c r="Q380" s="317"/>
    </row>
    <row r="381" spans="1:17" s="67" customFormat="1" ht="18" customHeight="1" outlineLevel="2" thickTop="1" thickBot="1">
      <c r="A381" s="213" t="s">
        <v>809</v>
      </c>
      <c r="B381" s="515" t="str">
        <f>'Orçamento Detalhado_Global'!B381</f>
        <v>[ ESCOLHER ]</v>
      </c>
      <c r="C381" s="447" t="str">
        <f>IF('Orçamento Detalhado_Global'!C381="","",'Orçamento Detalhado_Global'!C381)</f>
        <v/>
      </c>
      <c r="D381" s="211" t="str">
        <f>IF('Orçamento Detalhado_Global'!D381="","",'Orçamento Detalhado_Global'!D381)</f>
        <v/>
      </c>
      <c r="E381" s="570"/>
      <c r="F381" s="212" t="str">
        <f>IF('Orçamento Detalhado_Global'!F381="","",'Orçamento Detalhado_Global'!F381)</f>
        <v/>
      </c>
      <c r="G381" s="388">
        <f>'Orçamento Detalhado_Global'!G381</f>
        <v>0</v>
      </c>
      <c r="H381" s="213" t="str">
        <f t="shared" si="55"/>
        <v/>
      </c>
      <c r="I381" s="216" t="str">
        <f>'Orçamento Detalhado_Global'!I381</f>
        <v/>
      </c>
      <c r="J381" s="213" t="str">
        <f t="shared" si="56"/>
        <v/>
      </c>
      <c r="K381" s="70"/>
      <c r="L381" s="214"/>
      <c r="N381" s="317"/>
      <c r="O381" s="317"/>
      <c r="P381" s="317"/>
      <c r="Q381" s="317"/>
    </row>
    <row r="382" spans="1:17" s="67" customFormat="1" ht="18" customHeight="1" outlineLevel="1" thickTop="1" thickBot="1">
      <c r="A382" s="226" t="s">
        <v>810</v>
      </c>
      <c r="B382" s="442"/>
      <c r="C382" s="446"/>
      <c r="D382" s="227" t="s">
        <v>811</v>
      </c>
      <c r="E382" s="228"/>
      <c r="F382" s="228"/>
      <c r="G382" s="219"/>
      <c r="H382" s="219">
        <f>SUM(H383:H392)</f>
        <v>0</v>
      </c>
      <c r="I382" s="219"/>
      <c r="J382" s="219">
        <f>SUM(J383:J392)</f>
        <v>0</v>
      </c>
      <c r="K382" s="68"/>
      <c r="L382" s="223"/>
      <c r="N382" s="317"/>
      <c r="O382" s="317"/>
      <c r="P382" s="317"/>
      <c r="Q382" s="317"/>
    </row>
    <row r="383" spans="1:17" s="67" customFormat="1" ht="18" customHeight="1" outlineLevel="2" thickTop="1" thickBot="1">
      <c r="A383" s="213" t="s">
        <v>812</v>
      </c>
      <c r="B383" s="515" t="str">
        <f>'Orçamento Detalhado_Global'!B383</f>
        <v>[ ESCOLHER ]</v>
      </c>
      <c r="C383" s="447" t="str">
        <f>IF('Orçamento Detalhado_Global'!C383="","",'Orçamento Detalhado_Global'!C383)</f>
        <v/>
      </c>
      <c r="D383" s="211" t="str">
        <f>IF('Orçamento Detalhado_Global'!D383="","",'Orçamento Detalhado_Global'!D383)</f>
        <v>Rede de distribuição - incêndio</v>
      </c>
      <c r="E383" s="570"/>
      <c r="F383" s="212" t="str">
        <f>IF('Orçamento Detalhado_Global'!F383="","",'Orçamento Detalhado_Global'!F383)</f>
        <v>vb</v>
      </c>
      <c r="G383" s="388">
        <f>'Orçamento Detalhado_Global'!G383</f>
        <v>0</v>
      </c>
      <c r="H383" s="213" t="str">
        <f t="shared" ref="H383:H392" si="57">IF(E383="","",ROUND(G383*E383,2))</f>
        <v/>
      </c>
      <c r="I383" s="216" t="str">
        <f>'Orçamento Detalhado_Global'!I383</f>
        <v/>
      </c>
      <c r="J383" s="213" t="str">
        <f t="shared" ref="J383:J392" si="58">IF(E383="","",ROUND(I383*E383,2))</f>
        <v/>
      </c>
      <c r="K383" s="68"/>
      <c r="L383" s="214"/>
      <c r="N383" s="317"/>
      <c r="O383" s="317"/>
      <c r="P383" s="317"/>
      <c r="Q383" s="317"/>
    </row>
    <row r="384" spans="1:17" s="67" customFormat="1" ht="18" customHeight="1" outlineLevel="2" thickTop="1" thickBot="1">
      <c r="A384" s="213" t="s">
        <v>815</v>
      </c>
      <c r="B384" s="515" t="str">
        <f>'Orçamento Detalhado_Global'!B384</f>
        <v>[ ESCOLHER ]</v>
      </c>
      <c r="C384" s="447" t="str">
        <f>IF('Orçamento Detalhado_Global'!C384="","",'Orçamento Detalhado_Global'!C384)</f>
        <v/>
      </c>
      <c r="D384" s="211" t="str">
        <f>IF('Orçamento Detalhado_Global'!D384="","",'Orçamento Detalhado_Global'!D384)</f>
        <v>Bombas</v>
      </c>
      <c r="E384" s="570"/>
      <c r="F384" s="212" t="str">
        <f>IF('Orçamento Detalhado_Global'!F384="","",'Orçamento Detalhado_Global'!F384)</f>
        <v>und</v>
      </c>
      <c r="G384" s="388">
        <f>'Orçamento Detalhado_Global'!G384</f>
        <v>0</v>
      </c>
      <c r="H384" s="213" t="str">
        <f t="shared" si="57"/>
        <v/>
      </c>
      <c r="I384" s="216" t="str">
        <f>'Orçamento Detalhado_Global'!I384</f>
        <v/>
      </c>
      <c r="J384" s="213" t="str">
        <f t="shared" si="58"/>
        <v/>
      </c>
      <c r="K384" s="68"/>
      <c r="L384" s="214"/>
      <c r="N384" s="317"/>
      <c r="O384" s="317"/>
      <c r="P384" s="317"/>
      <c r="Q384" s="317"/>
    </row>
    <row r="385" spans="1:17" s="67" customFormat="1" ht="18" customHeight="1" outlineLevel="2" thickTop="1" thickBot="1">
      <c r="A385" s="213" t="s">
        <v>817</v>
      </c>
      <c r="B385" s="515" t="str">
        <f>'Orçamento Detalhado_Global'!B385</f>
        <v>[ ESCOLHER ]</v>
      </c>
      <c r="C385" s="447" t="str">
        <f>IF('Orçamento Detalhado_Global'!C385="","",'Orçamento Detalhado_Global'!C385)</f>
        <v/>
      </c>
      <c r="D385" s="211" t="str">
        <f>IF('Orçamento Detalhado_Global'!D385="","",'Orçamento Detalhado_Global'!D385)</f>
        <v xml:space="preserve">Suporte e extintor </v>
      </c>
      <c r="E385" s="570"/>
      <c r="F385" s="212" t="str">
        <f>IF('Orçamento Detalhado_Global'!F385="","",'Orçamento Detalhado_Global'!F385)</f>
        <v>und</v>
      </c>
      <c r="G385" s="388">
        <f>'Orçamento Detalhado_Global'!G385</f>
        <v>0</v>
      </c>
      <c r="H385" s="213" t="str">
        <f t="shared" si="57"/>
        <v/>
      </c>
      <c r="I385" s="216" t="str">
        <f>'Orçamento Detalhado_Global'!I385</f>
        <v/>
      </c>
      <c r="J385" s="213" t="str">
        <f t="shared" si="58"/>
        <v/>
      </c>
      <c r="K385" s="68"/>
      <c r="L385" s="214"/>
      <c r="N385" s="317"/>
      <c r="O385" s="317"/>
      <c r="P385" s="317"/>
      <c r="Q385" s="317"/>
    </row>
    <row r="386" spans="1:17" s="67" customFormat="1" ht="18" customHeight="1" outlineLevel="2" thickTop="1" thickBot="1">
      <c r="A386" s="213" t="s">
        <v>819</v>
      </c>
      <c r="B386" s="515" t="str">
        <f>'Orçamento Detalhado_Global'!B386</f>
        <v>[ ESCOLHER ]</v>
      </c>
      <c r="C386" s="447" t="str">
        <f>IF('Orçamento Detalhado_Global'!C386="","",'Orçamento Detalhado_Global'!C386)</f>
        <v/>
      </c>
      <c r="D386" s="211" t="str">
        <f>IF('Orçamento Detalhado_Global'!D386="","",'Orçamento Detalhado_Global'!D386)</f>
        <v>Fire-Stop (Isolamento) - Hidráulica e Elétrica</v>
      </c>
      <c r="E386" s="570"/>
      <c r="F386" s="212" t="str">
        <f>IF('Orçamento Detalhado_Global'!F386="","",'Orçamento Detalhado_Global'!F386)</f>
        <v>m2</v>
      </c>
      <c r="G386" s="388">
        <f>'Orçamento Detalhado_Global'!G386</f>
        <v>0</v>
      </c>
      <c r="H386" s="213" t="str">
        <f t="shared" si="57"/>
        <v/>
      </c>
      <c r="I386" s="216" t="str">
        <f>'Orçamento Detalhado_Global'!I386</f>
        <v/>
      </c>
      <c r="J386" s="213" t="str">
        <f t="shared" si="58"/>
        <v/>
      </c>
      <c r="K386" s="68"/>
      <c r="L386" s="214"/>
      <c r="N386" s="317"/>
      <c r="O386" s="317"/>
      <c r="P386" s="317"/>
      <c r="Q386" s="317"/>
    </row>
    <row r="387" spans="1:17" s="67" customFormat="1" ht="18" customHeight="1" outlineLevel="2" thickTop="1" thickBot="1">
      <c r="A387" s="213" t="s">
        <v>822</v>
      </c>
      <c r="B387" s="515" t="str">
        <f>'Orçamento Detalhado_Global'!B387</f>
        <v>[ ESCOLHER ]</v>
      </c>
      <c r="C387" s="447" t="str">
        <f>IF('Orçamento Detalhado_Global'!C387="","",'Orçamento Detalhado_Global'!C387)</f>
        <v/>
      </c>
      <c r="D387" s="211" t="str">
        <f>IF('Orçamento Detalhado_Global'!D387="","",'Orçamento Detalhado_Global'!D387)</f>
        <v>Caixa de hidrante completa com acessórios</v>
      </c>
      <c r="E387" s="570"/>
      <c r="F387" s="212" t="str">
        <f>IF('Orçamento Detalhado_Global'!F387="","",'Orçamento Detalhado_Global'!F387)</f>
        <v>und</v>
      </c>
      <c r="G387" s="388">
        <f>'Orçamento Detalhado_Global'!G387</f>
        <v>0</v>
      </c>
      <c r="H387" s="213" t="str">
        <f t="shared" si="57"/>
        <v/>
      </c>
      <c r="I387" s="216" t="str">
        <f>'Orçamento Detalhado_Global'!I387</f>
        <v/>
      </c>
      <c r="J387" s="213" t="str">
        <f t="shared" si="58"/>
        <v/>
      </c>
      <c r="K387" s="68"/>
      <c r="L387" s="214"/>
      <c r="N387" s="317"/>
      <c r="O387" s="317"/>
      <c r="P387" s="317"/>
      <c r="Q387" s="317"/>
    </row>
    <row r="388" spans="1:17" s="67" customFormat="1" ht="18" customHeight="1" outlineLevel="2" thickTop="1" thickBot="1">
      <c r="A388" s="213" t="s">
        <v>824</v>
      </c>
      <c r="B388" s="515" t="str">
        <f>'Orçamento Detalhado_Global'!B388</f>
        <v>[ ESCOLHER ]</v>
      </c>
      <c r="C388" s="447" t="str">
        <f>IF('Orçamento Detalhado_Global'!C388="","",'Orçamento Detalhado_Global'!C388)</f>
        <v/>
      </c>
      <c r="D388" s="211" t="str">
        <f>IF('Orçamento Detalhado_Global'!D388="","",'Orçamento Detalhado_Global'!D388)</f>
        <v/>
      </c>
      <c r="E388" s="570"/>
      <c r="F388" s="212" t="str">
        <f>IF('Orçamento Detalhado_Global'!F388="","",'Orçamento Detalhado_Global'!F388)</f>
        <v/>
      </c>
      <c r="G388" s="388">
        <f>'Orçamento Detalhado_Global'!G388</f>
        <v>0</v>
      </c>
      <c r="H388" s="213" t="str">
        <f t="shared" si="57"/>
        <v/>
      </c>
      <c r="I388" s="216" t="str">
        <f>'Orçamento Detalhado_Global'!I388</f>
        <v/>
      </c>
      <c r="J388" s="213" t="str">
        <f t="shared" si="58"/>
        <v/>
      </c>
      <c r="K388" s="68"/>
      <c r="L388" s="214"/>
      <c r="N388" s="317"/>
      <c r="O388" s="317"/>
      <c r="P388" s="317"/>
      <c r="Q388" s="317"/>
    </row>
    <row r="389" spans="1:17" s="67" customFormat="1" ht="18" customHeight="1" outlineLevel="2" thickTop="1" thickBot="1">
      <c r="A389" s="213" t="s">
        <v>825</v>
      </c>
      <c r="B389" s="515" t="str">
        <f>'Orçamento Detalhado_Global'!B389</f>
        <v>[ ESCOLHER ]</v>
      </c>
      <c r="C389" s="447" t="str">
        <f>IF('Orçamento Detalhado_Global'!C389="","",'Orçamento Detalhado_Global'!C389)</f>
        <v/>
      </c>
      <c r="D389" s="211" t="str">
        <f>IF('Orçamento Detalhado_Global'!D389="","",'Orçamento Detalhado_Global'!D389)</f>
        <v/>
      </c>
      <c r="E389" s="570"/>
      <c r="F389" s="212" t="str">
        <f>IF('Orçamento Detalhado_Global'!F389="","",'Orçamento Detalhado_Global'!F389)</f>
        <v/>
      </c>
      <c r="G389" s="388">
        <f>'Orçamento Detalhado_Global'!G389</f>
        <v>0</v>
      </c>
      <c r="H389" s="213" t="str">
        <f t="shared" si="57"/>
        <v/>
      </c>
      <c r="I389" s="216" t="str">
        <f>'Orçamento Detalhado_Global'!I389</f>
        <v/>
      </c>
      <c r="J389" s="213" t="str">
        <f t="shared" si="58"/>
        <v/>
      </c>
      <c r="K389" s="68"/>
      <c r="L389" s="214"/>
      <c r="N389" s="317"/>
      <c r="O389" s="317"/>
      <c r="P389" s="317"/>
      <c r="Q389" s="317"/>
    </row>
    <row r="390" spans="1:17" s="67" customFormat="1" ht="18" customHeight="1" outlineLevel="2" thickTop="1" thickBot="1">
      <c r="A390" s="213" t="s">
        <v>826</v>
      </c>
      <c r="B390" s="515" t="str">
        <f>'Orçamento Detalhado_Global'!B390</f>
        <v>[ ESCOLHER ]</v>
      </c>
      <c r="C390" s="447" t="str">
        <f>IF('Orçamento Detalhado_Global'!C390="","",'Orçamento Detalhado_Global'!C390)</f>
        <v/>
      </c>
      <c r="D390" s="211" t="str">
        <f>IF('Orçamento Detalhado_Global'!D390="","",'Orçamento Detalhado_Global'!D390)</f>
        <v/>
      </c>
      <c r="E390" s="570"/>
      <c r="F390" s="212" t="str">
        <f>IF('Orçamento Detalhado_Global'!F390="","",'Orçamento Detalhado_Global'!F390)</f>
        <v/>
      </c>
      <c r="G390" s="388">
        <f>'Orçamento Detalhado_Global'!G390</f>
        <v>0</v>
      </c>
      <c r="H390" s="213" t="str">
        <f t="shared" si="57"/>
        <v/>
      </c>
      <c r="I390" s="216" t="str">
        <f>'Orçamento Detalhado_Global'!I390</f>
        <v/>
      </c>
      <c r="J390" s="213" t="str">
        <f t="shared" si="58"/>
        <v/>
      </c>
      <c r="K390" s="68"/>
      <c r="L390" s="214"/>
      <c r="N390" s="317"/>
      <c r="O390" s="317"/>
      <c r="P390" s="317"/>
      <c r="Q390" s="317"/>
    </row>
    <row r="391" spans="1:17" s="67" customFormat="1" ht="18" customHeight="1" outlineLevel="2" thickTop="1" thickBot="1">
      <c r="A391" s="213" t="s">
        <v>827</v>
      </c>
      <c r="B391" s="515" t="str">
        <f>'Orçamento Detalhado_Global'!B391</f>
        <v>[ ESCOLHER ]</v>
      </c>
      <c r="C391" s="447" t="str">
        <f>IF('Orçamento Detalhado_Global'!C391="","",'Orçamento Detalhado_Global'!C391)</f>
        <v/>
      </c>
      <c r="D391" s="211" t="str">
        <f>IF('Orçamento Detalhado_Global'!D391="","",'Orçamento Detalhado_Global'!D391)</f>
        <v/>
      </c>
      <c r="E391" s="570"/>
      <c r="F391" s="212" t="str">
        <f>IF('Orçamento Detalhado_Global'!F391="","",'Orçamento Detalhado_Global'!F391)</f>
        <v/>
      </c>
      <c r="G391" s="388">
        <f>'Orçamento Detalhado_Global'!G391</f>
        <v>0</v>
      </c>
      <c r="H391" s="213" t="str">
        <f t="shared" si="57"/>
        <v/>
      </c>
      <c r="I391" s="216" t="str">
        <f>'Orçamento Detalhado_Global'!I391</f>
        <v/>
      </c>
      <c r="J391" s="213" t="str">
        <f t="shared" si="58"/>
        <v/>
      </c>
      <c r="K391" s="68"/>
      <c r="L391" s="214"/>
      <c r="N391" s="317"/>
      <c r="O391" s="317"/>
      <c r="P391" s="317"/>
      <c r="Q391" s="317"/>
    </row>
    <row r="392" spans="1:17" s="67" customFormat="1" ht="18" customHeight="1" outlineLevel="2" thickTop="1" thickBot="1">
      <c r="A392" s="213" t="s">
        <v>828</v>
      </c>
      <c r="B392" s="515" t="str">
        <f>'Orçamento Detalhado_Global'!B392</f>
        <v>[ ESCOLHER ]</v>
      </c>
      <c r="C392" s="447" t="str">
        <f>IF('Orçamento Detalhado_Global'!C392="","",'Orçamento Detalhado_Global'!C392)</f>
        <v/>
      </c>
      <c r="D392" s="211" t="str">
        <f>IF('Orçamento Detalhado_Global'!D392="","",'Orçamento Detalhado_Global'!D392)</f>
        <v/>
      </c>
      <c r="E392" s="570"/>
      <c r="F392" s="212" t="str">
        <f>IF('Orçamento Detalhado_Global'!F392="","",'Orçamento Detalhado_Global'!F392)</f>
        <v/>
      </c>
      <c r="G392" s="388">
        <f>'Orçamento Detalhado_Global'!G392</f>
        <v>0</v>
      </c>
      <c r="H392" s="213" t="str">
        <f t="shared" si="57"/>
        <v/>
      </c>
      <c r="I392" s="216" t="str">
        <f>'Orçamento Detalhado_Global'!I392</f>
        <v/>
      </c>
      <c r="J392" s="213" t="str">
        <f t="shared" si="58"/>
        <v/>
      </c>
      <c r="K392" s="68"/>
      <c r="L392" s="214"/>
      <c r="N392" s="317"/>
      <c r="O392" s="317"/>
      <c r="P392" s="317"/>
      <c r="Q392" s="317"/>
    </row>
    <row r="393" spans="1:17" s="67" customFormat="1" ht="18" customHeight="1" outlineLevel="1" thickTop="1" thickBot="1">
      <c r="A393" s="226" t="s">
        <v>829</v>
      </c>
      <c r="B393" s="442"/>
      <c r="C393" s="446"/>
      <c r="D393" s="227" t="s">
        <v>830</v>
      </c>
      <c r="E393" s="228"/>
      <c r="F393" s="228"/>
      <c r="G393" s="219"/>
      <c r="H393" s="219">
        <f>SUM(H394:H400)</f>
        <v>0</v>
      </c>
      <c r="I393" s="219"/>
      <c r="J393" s="219">
        <f>SUM(J394:J400)</f>
        <v>0</v>
      </c>
      <c r="K393" s="68"/>
      <c r="L393" s="223"/>
      <c r="N393" s="317"/>
      <c r="O393" s="317"/>
      <c r="P393" s="317"/>
      <c r="Q393" s="317"/>
    </row>
    <row r="394" spans="1:17" s="67" customFormat="1" ht="18" customHeight="1" outlineLevel="2" thickTop="1" thickBot="1">
      <c r="A394" s="213" t="s">
        <v>831</v>
      </c>
      <c r="B394" s="515" t="str">
        <f>'Orçamento Detalhado_Global'!B394</f>
        <v>[ ESCOLHER ]</v>
      </c>
      <c r="C394" s="447" t="str">
        <f>IF('Orçamento Detalhado_Global'!C394="","",'Orçamento Detalhado_Global'!C394)</f>
        <v/>
      </c>
      <c r="D394" s="211" t="str">
        <f>IF('Orçamento Detalhado_Global'!D394="","",'Orçamento Detalhado_Global'!D394)</f>
        <v>Rede de distribuição - esgoto</v>
      </c>
      <c r="E394" s="570"/>
      <c r="F394" s="212" t="str">
        <f>IF('Orçamento Detalhado_Global'!F394="","",'Orçamento Detalhado_Global'!F394)</f>
        <v>vb</v>
      </c>
      <c r="G394" s="388">
        <f>'Orçamento Detalhado_Global'!G394</f>
        <v>0</v>
      </c>
      <c r="H394" s="213" t="str">
        <f t="shared" ref="H394:H400" si="59">IF(E394="","",ROUND(G394*E394,2))</f>
        <v/>
      </c>
      <c r="I394" s="216" t="str">
        <f>'Orçamento Detalhado_Global'!I394</f>
        <v/>
      </c>
      <c r="J394" s="213" t="str">
        <f t="shared" ref="J394:J400" si="60">IF(E394="","",ROUND(I394*E394,2))</f>
        <v/>
      </c>
      <c r="K394" s="70"/>
      <c r="L394" s="214"/>
      <c r="N394" s="317"/>
      <c r="O394" s="317"/>
      <c r="P394" s="317"/>
      <c r="Q394" s="317"/>
    </row>
    <row r="395" spans="1:17" s="67" customFormat="1" ht="18" customHeight="1" outlineLevel="2" thickTop="1" thickBot="1">
      <c r="A395" s="213" t="s">
        <v>833</v>
      </c>
      <c r="B395" s="515" t="str">
        <f>'Orçamento Detalhado_Global'!B395</f>
        <v>[ ESCOLHER ]</v>
      </c>
      <c r="C395" s="447" t="str">
        <f>IF('Orçamento Detalhado_Global'!C395="","",'Orçamento Detalhado_Global'!C395)</f>
        <v/>
      </c>
      <c r="D395" s="211" t="str">
        <f>IF('Orçamento Detalhado_Global'!D395="","",'Orçamento Detalhado_Global'!D395)</f>
        <v>Caixa de passagem e gordura</v>
      </c>
      <c r="E395" s="570"/>
      <c r="F395" s="212" t="str">
        <f>IF('Orçamento Detalhado_Global'!F395="","",'Orçamento Detalhado_Global'!F395)</f>
        <v>vb</v>
      </c>
      <c r="G395" s="388">
        <f>'Orçamento Detalhado_Global'!G395</f>
        <v>0</v>
      </c>
      <c r="H395" s="213" t="str">
        <f t="shared" si="59"/>
        <v/>
      </c>
      <c r="I395" s="216" t="str">
        <f>'Orçamento Detalhado_Global'!I395</f>
        <v/>
      </c>
      <c r="J395" s="213" t="str">
        <f t="shared" si="60"/>
        <v/>
      </c>
      <c r="K395" s="70"/>
      <c r="L395" s="214"/>
      <c r="N395" s="317"/>
      <c r="O395" s="317"/>
      <c r="P395" s="317"/>
      <c r="Q395" s="317"/>
    </row>
    <row r="396" spans="1:17" s="67" customFormat="1" ht="18" customHeight="1" outlineLevel="2" thickTop="1" thickBot="1">
      <c r="A396" s="213" t="s">
        <v>835</v>
      </c>
      <c r="B396" s="515" t="str">
        <f>'Orçamento Detalhado_Global'!B396</f>
        <v>[ ESCOLHER ]</v>
      </c>
      <c r="C396" s="447" t="str">
        <f>IF('Orçamento Detalhado_Global'!C396="","",'Orçamento Detalhado_Global'!C396)</f>
        <v/>
      </c>
      <c r="D396" s="211" t="str">
        <f>IF('Orçamento Detalhado_Global'!D396="","",'Orçamento Detalhado_Global'!D396)</f>
        <v/>
      </c>
      <c r="E396" s="570"/>
      <c r="F396" s="212" t="str">
        <f>IF('Orçamento Detalhado_Global'!F396="","",'Orçamento Detalhado_Global'!F396)</f>
        <v>vb</v>
      </c>
      <c r="G396" s="388">
        <f>'Orçamento Detalhado_Global'!G396</f>
        <v>0</v>
      </c>
      <c r="H396" s="213" t="str">
        <f t="shared" si="59"/>
        <v/>
      </c>
      <c r="I396" s="216" t="str">
        <f>'Orçamento Detalhado_Global'!I396</f>
        <v/>
      </c>
      <c r="J396" s="213" t="str">
        <f t="shared" si="60"/>
        <v/>
      </c>
      <c r="K396" s="70"/>
      <c r="L396" s="214"/>
      <c r="N396" s="317"/>
      <c r="O396" s="317"/>
      <c r="P396" s="317"/>
      <c r="Q396" s="317"/>
    </row>
    <row r="397" spans="1:17" s="67" customFormat="1" ht="18" customHeight="1" outlineLevel="2" thickTop="1" thickBot="1">
      <c r="A397" s="213" t="s">
        <v>836</v>
      </c>
      <c r="B397" s="515" t="str">
        <f>'Orçamento Detalhado_Global'!B397</f>
        <v>[ ESCOLHER ]</v>
      </c>
      <c r="C397" s="447" t="str">
        <f>IF('Orçamento Detalhado_Global'!C397="","",'Orçamento Detalhado_Global'!C397)</f>
        <v/>
      </c>
      <c r="D397" s="211" t="str">
        <f>IF('Orçamento Detalhado_Global'!D397="","",'Orçamento Detalhado_Global'!D397)</f>
        <v/>
      </c>
      <c r="E397" s="570"/>
      <c r="F397" s="212" t="str">
        <f>IF('Orçamento Detalhado_Global'!F397="","",'Orçamento Detalhado_Global'!F397)</f>
        <v/>
      </c>
      <c r="G397" s="388">
        <f>'Orçamento Detalhado_Global'!G397</f>
        <v>0</v>
      </c>
      <c r="H397" s="213" t="str">
        <f t="shared" si="59"/>
        <v/>
      </c>
      <c r="I397" s="216" t="str">
        <f>'Orçamento Detalhado_Global'!I397</f>
        <v/>
      </c>
      <c r="J397" s="213" t="str">
        <f t="shared" si="60"/>
        <v/>
      </c>
      <c r="K397" s="70"/>
      <c r="L397" s="214"/>
      <c r="N397" s="317"/>
      <c r="O397" s="317"/>
      <c r="P397" s="317"/>
      <c r="Q397" s="317"/>
    </row>
    <row r="398" spans="1:17" s="67" customFormat="1" ht="18" customHeight="1" outlineLevel="2" thickTop="1" thickBot="1">
      <c r="A398" s="213" t="s">
        <v>837</v>
      </c>
      <c r="B398" s="515" t="str">
        <f>'Orçamento Detalhado_Global'!B398</f>
        <v>[ ESCOLHER ]</v>
      </c>
      <c r="C398" s="447" t="str">
        <f>IF('Orçamento Detalhado_Global'!C398="","",'Orçamento Detalhado_Global'!C398)</f>
        <v/>
      </c>
      <c r="D398" s="211" t="str">
        <f>IF('Orçamento Detalhado_Global'!D398="","",'Orçamento Detalhado_Global'!D398)</f>
        <v/>
      </c>
      <c r="E398" s="570"/>
      <c r="F398" s="212" t="str">
        <f>IF('Orçamento Detalhado_Global'!F398="","",'Orçamento Detalhado_Global'!F398)</f>
        <v/>
      </c>
      <c r="G398" s="388">
        <f>'Orçamento Detalhado_Global'!G398</f>
        <v>0</v>
      </c>
      <c r="H398" s="213" t="str">
        <f t="shared" si="59"/>
        <v/>
      </c>
      <c r="I398" s="216" t="str">
        <f>'Orçamento Detalhado_Global'!I398</f>
        <v/>
      </c>
      <c r="J398" s="213" t="str">
        <f t="shared" si="60"/>
        <v/>
      </c>
      <c r="K398" s="70"/>
      <c r="L398" s="214"/>
      <c r="N398" s="317"/>
      <c r="O398" s="317"/>
      <c r="P398" s="317"/>
      <c r="Q398" s="317"/>
    </row>
    <row r="399" spans="1:17" s="67" customFormat="1" ht="18" customHeight="1" outlineLevel="2" thickTop="1" thickBot="1">
      <c r="A399" s="213" t="s">
        <v>838</v>
      </c>
      <c r="B399" s="515" t="str">
        <f>'Orçamento Detalhado_Global'!B399</f>
        <v>[ ESCOLHER ]</v>
      </c>
      <c r="C399" s="447" t="str">
        <f>IF('Orçamento Detalhado_Global'!C399="","",'Orçamento Detalhado_Global'!C399)</f>
        <v/>
      </c>
      <c r="D399" s="211" t="str">
        <f>IF('Orçamento Detalhado_Global'!D399="","",'Orçamento Detalhado_Global'!D399)</f>
        <v/>
      </c>
      <c r="E399" s="570"/>
      <c r="F399" s="212" t="str">
        <f>IF('Orçamento Detalhado_Global'!F399="","",'Orçamento Detalhado_Global'!F399)</f>
        <v/>
      </c>
      <c r="G399" s="388">
        <f>'Orçamento Detalhado_Global'!G399</f>
        <v>0</v>
      </c>
      <c r="H399" s="213" t="str">
        <f t="shared" si="59"/>
        <v/>
      </c>
      <c r="I399" s="216" t="str">
        <f>'Orçamento Detalhado_Global'!I399</f>
        <v/>
      </c>
      <c r="J399" s="213" t="str">
        <f t="shared" si="60"/>
        <v/>
      </c>
      <c r="K399" s="70"/>
      <c r="L399" s="214"/>
      <c r="N399" s="317"/>
      <c r="O399" s="317"/>
      <c r="P399" s="317"/>
      <c r="Q399" s="317"/>
    </row>
    <row r="400" spans="1:17" s="67" customFormat="1" ht="18" customHeight="1" outlineLevel="2" thickTop="1" thickBot="1">
      <c r="A400" s="213" t="s">
        <v>839</v>
      </c>
      <c r="B400" s="515" t="str">
        <f>'Orçamento Detalhado_Global'!B400</f>
        <v>[ ESCOLHER ]</v>
      </c>
      <c r="C400" s="447" t="str">
        <f>IF('Orçamento Detalhado_Global'!C400="","",'Orçamento Detalhado_Global'!C400)</f>
        <v/>
      </c>
      <c r="D400" s="211" t="str">
        <f>IF('Orçamento Detalhado_Global'!D400="","",'Orçamento Detalhado_Global'!D400)</f>
        <v/>
      </c>
      <c r="E400" s="570"/>
      <c r="F400" s="212" t="str">
        <f>IF('Orçamento Detalhado_Global'!F400="","",'Orçamento Detalhado_Global'!F400)</f>
        <v/>
      </c>
      <c r="G400" s="388">
        <f>'Orçamento Detalhado_Global'!G400</f>
        <v>0</v>
      </c>
      <c r="H400" s="213" t="str">
        <f t="shared" si="59"/>
        <v/>
      </c>
      <c r="I400" s="216" t="str">
        <f>'Orçamento Detalhado_Global'!I400</f>
        <v/>
      </c>
      <c r="J400" s="213" t="str">
        <f t="shared" si="60"/>
        <v/>
      </c>
      <c r="K400" s="70"/>
      <c r="L400" s="214"/>
      <c r="N400" s="317"/>
      <c r="O400" s="317"/>
      <c r="P400" s="317"/>
      <c r="Q400" s="317"/>
    </row>
    <row r="401" spans="1:17" s="67" customFormat="1" ht="18" customHeight="1" outlineLevel="1" thickTop="1" thickBot="1">
      <c r="A401" s="226" t="s">
        <v>840</v>
      </c>
      <c r="B401" s="442"/>
      <c r="C401" s="446"/>
      <c r="D401" s="227" t="s">
        <v>841</v>
      </c>
      <c r="E401" s="228"/>
      <c r="F401" s="228"/>
      <c r="G401" s="219"/>
      <c r="H401" s="219">
        <f>SUM(H402:H412)</f>
        <v>0</v>
      </c>
      <c r="I401" s="219"/>
      <c r="J401" s="219">
        <f>SUM(J402:J412)</f>
        <v>0</v>
      </c>
      <c r="K401" s="68"/>
      <c r="L401" s="223"/>
      <c r="N401" s="317"/>
      <c r="O401" s="317"/>
      <c r="P401" s="317"/>
      <c r="Q401" s="317"/>
    </row>
    <row r="402" spans="1:17" s="67" customFormat="1" ht="18" customHeight="1" outlineLevel="2" thickTop="1" thickBot="1">
      <c r="A402" s="213" t="s">
        <v>842</v>
      </c>
      <c r="B402" s="515" t="str">
        <f>'Orçamento Detalhado_Global'!B402</f>
        <v>[ ESCOLHER ]</v>
      </c>
      <c r="C402" s="447" t="str">
        <f>IF('Orçamento Detalhado_Global'!C402="","",'Orçamento Detalhado_Global'!C402)</f>
        <v/>
      </c>
      <c r="D402" s="211" t="str">
        <f>IF('Orçamento Detalhado_Global'!D402="","",'Orçamento Detalhado_Global'!D402)</f>
        <v>Rede de distribuição - águas pluviais</v>
      </c>
      <c r="E402" s="570"/>
      <c r="F402" s="212" t="str">
        <f>IF('Orçamento Detalhado_Global'!F402="","",'Orçamento Detalhado_Global'!F402)</f>
        <v>ML</v>
      </c>
      <c r="G402" s="388">
        <f>'Orçamento Detalhado_Global'!G402</f>
        <v>0</v>
      </c>
      <c r="H402" s="213" t="str">
        <f t="shared" ref="H402:H412" si="61">IF(E402="","",ROUND(G402*E402,2))</f>
        <v/>
      </c>
      <c r="I402" s="216" t="str">
        <f>'Orçamento Detalhado_Global'!I402</f>
        <v/>
      </c>
      <c r="J402" s="213" t="str">
        <f t="shared" ref="J402:J412" si="62">IF(E402="","",ROUND(I402*E402,2))</f>
        <v/>
      </c>
      <c r="K402" s="68"/>
      <c r="L402" s="214"/>
      <c r="N402" s="317"/>
      <c r="O402" s="317"/>
      <c r="P402" s="317"/>
      <c r="Q402" s="317"/>
    </row>
    <row r="403" spans="1:17" s="67" customFormat="1" ht="18" customHeight="1" outlineLevel="2" thickTop="1" thickBot="1">
      <c r="A403" s="213" t="s">
        <v>844</v>
      </c>
      <c r="B403" s="515" t="str">
        <f>'Orçamento Detalhado_Global'!B403</f>
        <v>[ ESCOLHER ]</v>
      </c>
      <c r="C403" s="447" t="str">
        <f>IF('Orçamento Detalhado_Global'!C403="","",'Orçamento Detalhado_Global'!C403)</f>
        <v/>
      </c>
      <c r="D403" s="211" t="str">
        <f>IF('Orçamento Detalhado_Global'!D403="","",'Orçamento Detalhado_Global'!D403)</f>
        <v>Caixas de passagem</v>
      </c>
      <c r="E403" s="570"/>
      <c r="F403" s="212" t="str">
        <f>IF('Orçamento Detalhado_Global'!F403="","",'Orçamento Detalhado_Global'!F403)</f>
        <v>UNID</v>
      </c>
      <c r="G403" s="388">
        <f>'Orçamento Detalhado_Global'!G403</f>
        <v>0</v>
      </c>
      <c r="H403" s="213" t="str">
        <f t="shared" si="61"/>
        <v/>
      </c>
      <c r="I403" s="216" t="str">
        <f>'Orçamento Detalhado_Global'!I403</f>
        <v/>
      </c>
      <c r="J403" s="213" t="str">
        <f t="shared" si="62"/>
        <v/>
      </c>
      <c r="K403" s="68"/>
      <c r="L403" s="214"/>
      <c r="N403" s="317"/>
      <c r="O403" s="317"/>
      <c r="P403" s="317"/>
      <c r="Q403" s="317"/>
    </row>
    <row r="404" spans="1:17" s="67" customFormat="1" ht="18" customHeight="1" outlineLevel="2" thickTop="1" thickBot="1">
      <c r="A404" s="213" t="s">
        <v>846</v>
      </c>
      <c r="B404" s="515" t="str">
        <f>'Orçamento Detalhado_Global'!B404</f>
        <v>[ ESCOLHER ]</v>
      </c>
      <c r="C404" s="447" t="str">
        <f>IF('Orçamento Detalhado_Global'!C404="","",'Orçamento Detalhado_Global'!C404)</f>
        <v/>
      </c>
      <c r="D404" s="211" t="str">
        <f>IF('Orçamento Detalhado_Global'!D404="","",'Orçamento Detalhado_Global'!D404)</f>
        <v>Canaletas de concreto</v>
      </c>
      <c r="E404" s="570"/>
      <c r="F404" s="212" t="str">
        <f>IF('Orçamento Detalhado_Global'!F404="","",'Orçamento Detalhado_Global'!F404)</f>
        <v>ML</v>
      </c>
      <c r="G404" s="388">
        <f>'Orçamento Detalhado_Global'!G404</f>
        <v>0</v>
      </c>
      <c r="H404" s="213" t="str">
        <f t="shared" si="61"/>
        <v/>
      </c>
      <c r="I404" s="216" t="str">
        <f>'Orçamento Detalhado_Global'!I404</f>
        <v/>
      </c>
      <c r="J404" s="213" t="str">
        <f t="shared" si="62"/>
        <v/>
      </c>
      <c r="K404" s="68"/>
      <c r="L404" s="214"/>
      <c r="N404" s="317"/>
      <c r="O404" s="317"/>
      <c r="P404" s="317"/>
      <c r="Q404" s="317"/>
    </row>
    <row r="405" spans="1:17" s="67" customFormat="1" ht="18" customHeight="1" outlineLevel="2" thickTop="1" thickBot="1">
      <c r="A405" s="213" t="s">
        <v>848</v>
      </c>
      <c r="B405" s="515" t="str">
        <f>'Orçamento Detalhado_Global'!B405</f>
        <v>[ ESCOLHER ]</v>
      </c>
      <c r="C405" s="447" t="str">
        <f>IF('Orçamento Detalhado_Global'!C405="","",'Orçamento Detalhado_Global'!C405)</f>
        <v/>
      </c>
      <c r="D405" s="211" t="str">
        <f>IF('Orçamento Detalhado_Global'!D405="","",'Orçamento Detalhado_Global'!D405)</f>
        <v>Poço de vista para águas pluviais</v>
      </c>
      <c r="E405" s="570"/>
      <c r="F405" s="212" t="str">
        <f>IF('Orçamento Detalhado_Global'!F405="","",'Orçamento Detalhado_Global'!F405)</f>
        <v>UNID</v>
      </c>
      <c r="G405" s="388">
        <f>'Orçamento Detalhado_Global'!G405</f>
        <v>0</v>
      </c>
      <c r="H405" s="213" t="str">
        <f t="shared" si="61"/>
        <v/>
      </c>
      <c r="I405" s="216" t="str">
        <f>'Orçamento Detalhado_Global'!I405</f>
        <v/>
      </c>
      <c r="J405" s="213" t="str">
        <f t="shared" si="62"/>
        <v/>
      </c>
      <c r="K405" s="68"/>
      <c r="L405" s="214"/>
      <c r="N405" s="317"/>
      <c r="O405" s="317"/>
      <c r="P405" s="317"/>
      <c r="Q405" s="317"/>
    </row>
    <row r="406" spans="1:17" s="67" customFormat="1" ht="18" customHeight="1" outlineLevel="2" thickTop="1" thickBot="1">
      <c r="A406" s="213" t="s">
        <v>850</v>
      </c>
      <c r="B406" s="515" t="str">
        <f>'Orçamento Detalhado_Global'!B406</f>
        <v>[ ESCOLHER ]</v>
      </c>
      <c r="C406" s="447" t="str">
        <f>IF('Orçamento Detalhado_Global'!C406="","",'Orçamento Detalhado_Global'!C406)</f>
        <v/>
      </c>
      <c r="D406" s="211" t="str">
        <f>IF('Orçamento Detalhado_Global'!D406="","",'Orçamento Detalhado_Global'!D406)</f>
        <v>RAP (Reservatório de retardo)</v>
      </c>
      <c r="E406" s="570"/>
      <c r="F406" s="212" t="str">
        <f>IF('Orçamento Detalhado_Global'!F406="","",'Orçamento Detalhado_Global'!F406)</f>
        <v>UNID</v>
      </c>
      <c r="G406" s="388">
        <f>'Orçamento Detalhado_Global'!G406</f>
        <v>0</v>
      </c>
      <c r="H406" s="213" t="str">
        <f t="shared" si="61"/>
        <v/>
      </c>
      <c r="I406" s="216" t="str">
        <f>'Orçamento Detalhado_Global'!I406</f>
        <v/>
      </c>
      <c r="J406" s="213" t="str">
        <f t="shared" si="62"/>
        <v/>
      </c>
      <c r="K406" s="68"/>
      <c r="L406" s="214"/>
      <c r="N406" s="317"/>
      <c r="O406" s="317"/>
      <c r="P406" s="317"/>
      <c r="Q406" s="317"/>
    </row>
    <row r="407" spans="1:17" s="67" customFormat="1" ht="18" customHeight="1" outlineLevel="2" thickTop="1" thickBot="1">
      <c r="A407" s="213" t="s">
        <v>852</v>
      </c>
      <c r="B407" s="515" t="str">
        <f>'Orçamento Detalhado_Global'!B407</f>
        <v>[ ESCOLHER ]</v>
      </c>
      <c r="C407" s="447" t="str">
        <f>IF('Orçamento Detalhado_Global'!C407="","",'Orçamento Detalhado_Global'!C407)</f>
        <v/>
      </c>
      <c r="D407" s="211" t="str">
        <f>IF('Orçamento Detalhado_Global'!D407="","",'Orçamento Detalhado_Global'!D407)</f>
        <v>Escada hidráulica</v>
      </c>
      <c r="E407" s="570"/>
      <c r="F407" s="212" t="str">
        <f>IF('Orçamento Detalhado_Global'!F407="","",'Orçamento Detalhado_Global'!F407)</f>
        <v>ML</v>
      </c>
      <c r="G407" s="388">
        <f>'Orçamento Detalhado_Global'!G407</f>
        <v>0</v>
      </c>
      <c r="H407" s="213" t="str">
        <f t="shared" si="61"/>
        <v/>
      </c>
      <c r="I407" s="216" t="str">
        <f>'Orçamento Detalhado_Global'!I407</f>
        <v/>
      </c>
      <c r="J407" s="213" t="str">
        <f t="shared" si="62"/>
        <v/>
      </c>
      <c r="K407" s="68"/>
      <c r="L407" s="214"/>
      <c r="N407" s="317"/>
      <c r="O407" s="317"/>
      <c r="P407" s="317"/>
      <c r="Q407" s="317"/>
    </row>
    <row r="408" spans="1:17" s="67" customFormat="1" ht="18" customHeight="1" outlineLevel="2" thickTop="1" thickBot="1">
      <c r="A408" s="213" t="s">
        <v>854</v>
      </c>
      <c r="B408" s="515" t="str">
        <f>'Orçamento Detalhado_Global'!B408</f>
        <v>[ ESCOLHER ]</v>
      </c>
      <c r="C408" s="447" t="str">
        <f>IF('Orçamento Detalhado_Global'!C408="","",'Orçamento Detalhado_Global'!C408)</f>
        <v/>
      </c>
      <c r="D408" s="211" t="str">
        <f>IF('Orçamento Detalhado_Global'!D408="","",'Orçamento Detalhado_Global'!D408)</f>
        <v/>
      </c>
      <c r="E408" s="570"/>
      <c r="F408" s="212" t="str">
        <f>IF('Orçamento Detalhado_Global'!F408="","",'Orçamento Detalhado_Global'!F408)</f>
        <v/>
      </c>
      <c r="G408" s="388">
        <f>'Orçamento Detalhado_Global'!G408</f>
        <v>0</v>
      </c>
      <c r="H408" s="213" t="str">
        <f t="shared" si="61"/>
        <v/>
      </c>
      <c r="I408" s="216" t="str">
        <f>'Orçamento Detalhado_Global'!I408</f>
        <v/>
      </c>
      <c r="J408" s="213" t="str">
        <f t="shared" si="62"/>
        <v/>
      </c>
      <c r="K408" s="68"/>
      <c r="L408" s="214"/>
      <c r="N408" s="317"/>
      <c r="O408" s="317"/>
      <c r="P408" s="317"/>
      <c r="Q408" s="317"/>
    </row>
    <row r="409" spans="1:17" s="67" customFormat="1" ht="18" customHeight="1" outlineLevel="2" thickTop="1" thickBot="1">
      <c r="A409" s="213" t="s">
        <v>855</v>
      </c>
      <c r="B409" s="515" t="str">
        <f>'Orçamento Detalhado_Global'!B409</f>
        <v>[ ESCOLHER ]</v>
      </c>
      <c r="C409" s="447" t="str">
        <f>IF('Orçamento Detalhado_Global'!C409="","",'Orçamento Detalhado_Global'!C409)</f>
        <v/>
      </c>
      <c r="D409" s="211" t="str">
        <f>IF('Orçamento Detalhado_Global'!D409="","",'Orçamento Detalhado_Global'!D409)</f>
        <v/>
      </c>
      <c r="E409" s="570"/>
      <c r="F409" s="212" t="str">
        <f>IF('Orçamento Detalhado_Global'!F409="","",'Orçamento Detalhado_Global'!F409)</f>
        <v/>
      </c>
      <c r="G409" s="388">
        <f>'Orçamento Detalhado_Global'!G409</f>
        <v>0</v>
      </c>
      <c r="H409" s="213" t="str">
        <f t="shared" si="61"/>
        <v/>
      </c>
      <c r="I409" s="216" t="str">
        <f>'Orçamento Detalhado_Global'!I409</f>
        <v/>
      </c>
      <c r="J409" s="213" t="str">
        <f t="shared" si="62"/>
        <v/>
      </c>
      <c r="K409" s="68"/>
      <c r="L409" s="214"/>
      <c r="N409" s="317"/>
      <c r="O409" s="317"/>
      <c r="P409" s="317"/>
      <c r="Q409" s="317"/>
    </row>
    <row r="410" spans="1:17" s="67" customFormat="1" ht="18" customHeight="1" outlineLevel="2" thickTop="1" thickBot="1">
      <c r="A410" s="213" t="s">
        <v>856</v>
      </c>
      <c r="B410" s="515" t="str">
        <f>'Orçamento Detalhado_Global'!B410</f>
        <v>[ ESCOLHER ]</v>
      </c>
      <c r="C410" s="447" t="str">
        <f>IF('Orçamento Detalhado_Global'!C410="","",'Orçamento Detalhado_Global'!C410)</f>
        <v/>
      </c>
      <c r="D410" s="211" t="str">
        <f>IF('Orçamento Detalhado_Global'!D410="","",'Orçamento Detalhado_Global'!D410)</f>
        <v/>
      </c>
      <c r="E410" s="570"/>
      <c r="F410" s="212" t="str">
        <f>IF('Orçamento Detalhado_Global'!F410="","",'Orçamento Detalhado_Global'!F410)</f>
        <v/>
      </c>
      <c r="G410" s="388">
        <f>'Orçamento Detalhado_Global'!G410</f>
        <v>0</v>
      </c>
      <c r="H410" s="213" t="str">
        <f t="shared" si="61"/>
        <v/>
      </c>
      <c r="I410" s="216" t="str">
        <f>'Orçamento Detalhado_Global'!I410</f>
        <v/>
      </c>
      <c r="J410" s="213" t="str">
        <f t="shared" si="62"/>
        <v/>
      </c>
      <c r="K410" s="68"/>
      <c r="L410" s="214"/>
      <c r="N410" s="317"/>
      <c r="O410" s="317"/>
      <c r="P410" s="317"/>
      <c r="Q410" s="317"/>
    </row>
    <row r="411" spans="1:17" s="67" customFormat="1" ht="18" customHeight="1" outlineLevel="2" thickTop="1" thickBot="1">
      <c r="A411" s="213" t="s">
        <v>857</v>
      </c>
      <c r="B411" s="515" t="str">
        <f>'Orçamento Detalhado_Global'!B411</f>
        <v>[ ESCOLHER ]</v>
      </c>
      <c r="C411" s="447" t="str">
        <f>IF('Orçamento Detalhado_Global'!C411="","",'Orçamento Detalhado_Global'!C411)</f>
        <v/>
      </c>
      <c r="D411" s="211" t="str">
        <f>IF('Orçamento Detalhado_Global'!D411="","",'Orçamento Detalhado_Global'!D411)</f>
        <v/>
      </c>
      <c r="E411" s="570"/>
      <c r="F411" s="212" t="str">
        <f>IF('Orçamento Detalhado_Global'!F411="","",'Orçamento Detalhado_Global'!F411)</f>
        <v/>
      </c>
      <c r="G411" s="388">
        <f>'Orçamento Detalhado_Global'!G411</f>
        <v>0</v>
      </c>
      <c r="H411" s="213" t="str">
        <f t="shared" si="61"/>
        <v/>
      </c>
      <c r="I411" s="216" t="str">
        <f>'Orçamento Detalhado_Global'!I411</f>
        <v/>
      </c>
      <c r="J411" s="213" t="str">
        <f t="shared" si="62"/>
        <v/>
      </c>
      <c r="K411" s="68"/>
      <c r="L411" s="214"/>
      <c r="N411" s="317"/>
      <c r="O411" s="317"/>
      <c r="P411" s="317"/>
      <c r="Q411" s="317"/>
    </row>
    <row r="412" spans="1:17" s="67" customFormat="1" ht="18" customHeight="1" outlineLevel="2" thickTop="1" thickBot="1">
      <c r="A412" s="213" t="s">
        <v>858</v>
      </c>
      <c r="B412" s="515" t="str">
        <f>'Orçamento Detalhado_Global'!B412</f>
        <v>[ ESCOLHER ]</v>
      </c>
      <c r="C412" s="447" t="str">
        <f>IF('Orçamento Detalhado_Global'!C412="","",'Orçamento Detalhado_Global'!C412)</f>
        <v/>
      </c>
      <c r="D412" s="211" t="str">
        <f>IF('Orçamento Detalhado_Global'!D412="","",'Orçamento Detalhado_Global'!D412)</f>
        <v/>
      </c>
      <c r="E412" s="570"/>
      <c r="F412" s="212" t="str">
        <f>IF('Orçamento Detalhado_Global'!F412="","",'Orçamento Detalhado_Global'!F412)</f>
        <v/>
      </c>
      <c r="G412" s="388">
        <f>'Orçamento Detalhado_Global'!G412</f>
        <v>0</v>
      </c>
      <c r="H412" s="213" t="str">
        <f t="shared" si="61"/>
        <v/>
      </c>
      <c r="I412" s="216" t="str">
        <f>'Orçamento Detalhado_Global'!I412</f>
        <v/>
      </c>
      <c r="J412" s="213" t="str">
        <f t="shared" si="62"/>
        <v/>
      </c>
      <c r="K412" s="68"/>
      <c r="L412" s="214"/>
      <c r="N412" s="317"/>
      <c r="O412" s="317"/>
      <c r="P412" s="317"/>
      <c r="Q412" s="317"/>
    </row>
    <row r="413" spans="1:17" s="67" customFormat="1" ht="18" customHeight="1" outlineLevel="1" thickTop="1" thickBot="1">
      <c r="A413" s="226" t="s">
        <v>859</v>
      </c>
      <c r="B413" s="442"/>
      <c r="C413" s="446"/>
      <c r="D413" s="227" t="s">
        <v>860</v>
      </c>
      <c r="E413" s="228"/>
      <c r="F413" s="228"/>
      <c r="G413" s="219"/>
      <c r="H413" s="219">
        <f>SUM(H414:H419)</f>
        <v>0</v>
      </c>
      <c r="I413" s="219"/>
      <c r="J413" s="219">
        <f>SUM(J414:J419)</f>
        <v>0</v>
      </c>
      <c r="K413" s="68"/>
      <c r="L413" s="223"/>
      <c r="N413" s="317"/>
      <c r="O413" s="317"/>
      <c r="P413" s="317"/>
      <c r="Q413" s="317"/>
    </row>
    <row r="414" spans="1:17" s="67" customFormat="1" ht="18" customHeight="1" outlineLevel="2" thickTop="1" thickBot="1">
      <c r="A414" s="213" t="s">
        <v>861</v>
      </c>
      <c r="B414" s="515" t="str">
        <f>'Orçamento Detalhado_Global'!B414</f>
        <v>[ ESCOLHER ]</v>
      </c>
      <c r="C414" s="447" t="str">
        <f>IF('Orçamento Detalhado_Global'!C414="","",'Orçamento Detalhado_Global'!C414)</f>
        <v/>
      </c>
      <c r="D414" s="211" t="str">
        <f>IF('Orçamento Detalhado_Global'!D414="","",'Orçamento Detalhado_Global'!D414)</f>
        <v>Rede de distribuição - gás</v>
      </c>
      <c r="E414" s="570"/>
      <c r="F414" s="212" t="str">
        <f>IF('Orçamento Detalhado_Global'!F414="","",'Orçamento Detalhado_Global'!F414)</f>
        <v>vb</v>
      </c>
      <c r="G414" s="388">
        <f>'Orçamento Detalhado_Global'!G414</f>
        <v>0</v>
      </c>
      <c r="H414" s="213" t="str">
        <f t="shared" ref="H414:H419" si="63">IF(E414="","",ROUND(G414*E414,2))</f>
        <v/>
      </c>
      <c r="I414" s="216" t="str">
        <f>'Orçamento Detalhado_Global'!I414</f>
        <v/>
      </c>
      <c r="J414" s="213" t="str">
        <f t="shared" ref="J414:J419" si="64">IF(E414="","",ROUND(I414*E414,2))</f>
        <v/>
      </c>
      <c r="K414" s="70"/>
      <c r="L414" s="214"/>
      <c r="N414" s="317"/>
      <c r="O414" s="317"/>
      <c r="P414" s="317"/>
      <c r="Q414" s="317"/>
    </row>
    <row r="415" spans="1:17" s="67" customFormat="1" ht="18" customHeight="1" outlineLevel="2" thickTop="1" thickBot="1">
      <c r="A415" s="213" t="s">
        <v>863</v>
      </c>
      <c r="B415" s="515" t="str">
        <f>'Orçamento Detalhado_Global'!B415</f>
        <v>[ ESCOLHER ]</v>
      </c>
      <c r="C415" s="447" t="str">
        <f>IF('Orçamento Detalhado_Global'!C415="","",'Orçamento Detalhado_Global'!C415)</f>
        <v/>
      </c>
      <c r="D415" s="211" t="str">
        <f>IF('Orçamento Detalhado_Global'!D415="","",'Orçamento Detalhado_Global'!D415)</f>
        <v/>
      </c>
      <c r="E415" s="570"/>
      <c r="F415" s="212" t="str">
        <f>IF('Orçamento Detalhado_Global'!F415="","",'Orçamento Detalhado_Global'!F415)</f>
        <v/>
      </c>
      <c r="G415" s="388">
        <f>'Orçamento Detalhado_Global'!G415</f>
        <v>0</v>
      </c>
      <c r="H415" s="213" t="str">
        <f t="shared" si="63"/>
        <v/>
      </c>
      <c r="I415" s="216" t="str">
        <f>'Orçamento Detalhado_Global'!I415</f>
        <v/>
      </c>
      <c r="J415" s="213" t="str">
        <f t="shared" si="64"/>
        <v/>
      </c>
      <c r="K415" s="70"/>
      <c r="L415" s="214"/>
      <c r="N415" s="317"/>
      <c r="O415" s="317"/>
      <c r="P415" s="317"/>
      <c r="Q415" s="317"/>
    </row>
    <row r="416" spans="1:17" s="67" customFormat="1" ht="18" customHeight="1" outlineLevel="2" thickTop="1" thickBot="1">
      <c r="A416" s="213" t="s">
        <v>864</v>
      </c>
      <c r="B416" s="515" t="str">
        <f>'Orçamento Detalhado_Global'!B416</f>
        <v>[ ESCOLHER ]</v>
      </c>
      <c r="C416" s="447" t="str">
        <f>IF('Orçamento Detalhado_Global'!C416="","",'Orçamento Detalhado_Global'!C416)</f>
        <v/>
      </c>
      <c r="D416" s="211" t="str">
        <f>IF('Orçamento Detalhado_Global'!D416="","",'Orçamento Detalhado_Global'!D416)</f>
        <v/>
      </c>
      <c r="E416" s="570"/>
      <c r="F416" s="212" t="str">
        <f>IF('Orçamento Detalhado_Global'!F416="","",'Orçamento Detalhado_Global'!F416)</f>
        <v/>
      </c>
      <c r="G416" s="388">
        <f>'Orçamento Detalhado_Global'!G416</f>
        <v>0</v>
      </c>
      <c r="H416" s="213" t="str">
        <f t="shared" si="63"/>
        <v/>
      </c>
      <c r="I416" s="216" t="str">
        <f>'Orçamento Detalhado_Global'!I416</f>
        <v/>
      </c>
      <c r="J416" s="213" t="str">
        <f t="shared" si="64"/>
        <v/>
      </c>
      <c r="K416" s="70"/>
      <c r="L416" s="214"/>
      <c r="N416" s="317"/>
      <c r="O416" s="317"/>
      <c r="P416" s="317"/>
      <c r="Q416" s="317"/>
    </row>
    <row r="417" spans="1:17" s="67" customFormat="1" ht="18" customHeight="1" outlineLevel="2" thickTop="1" thickBot="1">
      <c r="A417" s="213" t="s">
        <v>865</v>
      </c>
      <c r="B417" s="515" t="str">
        <f>'Orçamento Detalhado_Global'!B417</f>
        <v>[ ESCOLHER ]</v>
      </c>
      <c r="C417" s="447" t="str">
        <f>IF('Orçamento Detalhado_Global'!C417="","",'Orçamento Detalhado_Global'!C417)</f>
        <v/>
      </c>
      <c r="D417" s="211" t="str">
        <f>IF('Orçamento Detalhado_Global'!D417="","",'Orçamento Detalhado_Global'!D417)</f>
        <v/>
      </c>
      <c r="E417" s="570"/>
      <c r="F417" s="212" t="str">
        <f>IF('Orçamento Detalhado_Global'!F417="","",'Orçamento Detalhado_Global'!F417)</f>
        <v/>
      </c>
      <c r="G417" s="388">
        <f>'Orçamento Detalhado_Global'!G417</f>
        <v>0</v>
      </c>
      <c r="H417" s="213" t="str">
        <f t="shared" si="63"/>
        <v/>
      </c>
      <c r="I417" s="216" t="str">
        <f>'Orçamento Detalhado_Global'!I417</f>
        <v/>
      </c>
      <c r="J417" s="213" t="str">
        <f t="shared" si="64"/>
        <v/>
      </c>
      <c r="K417" s="70"/>
      <c r="L417" s="214"/>
      <c r="N417" s="317"/>
      <c r="O417" s="317"/>
      <c r="P417" s="317"/>
      <c r="Q417" s="317"/>
    </row>
    <row r="418" spans="1:17" s="67" customFormat="1" ht="18" customHeight="1" outlineLevel="2" thickTop="1" thickBot="1">
      <c r="A418" s="213" t="s">
        <v>866</v>
      </c>
      <c r="B418" s="515" t="str">
        <f>'Orçamento Detalhado_Global'!B418</f>
        <v>[ ESCOLHER ]</v>
      </c>
      <c r="C418" s="447" t="str">
        <f>IF('Orçamento Detalhado_Global'!C418="","",'Orçamento Detalhado_Global'!C418)</f>
        <v/>
      </c>
      <c r="D418" s="211" t="str">
        <f>IF('Orçamento Detalhado_Global'!D418="","",'Orçamento Detalhado_Global'!D418)</f>
        <v/>
      </c>
      <c r="E418" s="570"/>
      <c r="F418" s="212" t="str">
        <f>IF('Orçamento Detalhado_Global'!F418="","",'Orçamento Detalhado_Global'!F418)</f>
        <v/>
      </c>
      <c r="G418" s="388">
        <f>'Orçamento Detalhado_Global'!G418</f>
        <v>0</v>
      </c>
      <c r="H418" s="213" t="str">
        <f t="shared" si="63"/>
        <v/>
      </c>
      <c r="I418" s="216" t="str">
        <f>'Orçamento Detalhado_Global'!I418</f>
        <v/>
      </c>
      <c r="J418" s="213" t="str">
        <f t="shared" si="64"/>
        <v/>
      </c>
      <c r="K418" s="70"/>
      <c r="L418" s="214"/>
      <c r="N418" s="317"/>
      <c r="O418" s="317"/>
      <c r="P418" s="317"/>
      <c r="Q418" s="317"/>
    </row>
    <row r="419" spans="1:17" s="67" customFormat="1" ht="18" customHeight="1" outlineLevel="2" thickTop="1" thickBot="1">
      <c r="A419" s="213" t="s">
        <v>867</v>
      </c>
      <c r="B419" s="515" t="str">
        <f>'Orçamento Detalhado_Global'!B419</f>
        <v>[ ESCOLHER ]</v>
      </c>
      <c r="C419" s="447" t="str">
        <f>IF('Orçamento Detalhado_Global'!C419="","",'Orçamento Detalhado_Global'!C419)</f>
        <v/>
      </c>
      <c r="D419" s="211" t="str">
        <f>IF('Orçamento Detalhado_Global'!D419="","",'Orçamento Detalhado_Global'!D419)</f>
        <v/>
      </c>
      <c r="E419" s="570"/>
      <c r="F419" s="212" t="str">
        <f>IF('Orçamento Detalhado_Global'!F419="","",'Orçamento Detalhado_Global'!F419)</f>
        <v/>
      </c>
      <c r="G419" s="388">
        <f>'Orçamento Detalhado_Global'!G419</f>
        <v>0</v>
      </c>
      <c r="H419" s="213" t="str">
        <f t="shared" si="63"/>
        <v/>
      </c>
      <c r="I419" s="216" t="str">
        <f>'Orçamento Detalhado_Global'!I419</f>
        <v/>
      </c>
      <c r="J419" s="213" t="str">
        <f t="shared" si="64"/>
        <v/>
      </c>
      <c r="K419" s="70"/>
      <c r="L419" s="214"/>
      <c r="N419" s="317"/>
      <c r="O419" s="317"/>
      <c r="P419" s="317"/>
      <c r="Q419" s="317"/>
    </row>
    <row r="420" spans="1:17" s="67" customFormat="1" ht="18" customHeight="1" outlineLevel="1" thickTop="1" thickBot="1">
      <c r="A420" s="226" t="s">
        <v>868</v>
      </c>
      <c r="B420" s="442"/>
      <c r="C420" s="446"/>
      <c r="D420" s="227" t="s">
        <v>869</v>
      </c>
      <c r="E420" s="228"/>
      <c r="F420" s="228"/>
      <c r="G420" s="219"/>
      <c r="H420" s="219">
        <f>SUM(H421:H431)</f>
        <v>0</v>
      </c>
      <c r="I420" s="219"/>
      <c r="J420" s="219">
        <f>SUM(J421:J431)</f>
        <v>0</v>
      </c>
      <c r="K420" s="68"/>
      <c r="L420" s="223"/>
      <c r="N420" s="317"/>
      <c r="O420" s="317"/>
      <c r="P420" s="317"/>
      <c r="Q420" s="317"/>
    </row>
    <row r="421" spans="1:17" s="67" customFormat="1" ht="18" customHeight="1" outlineLevel="2" thickTop="1" thickBot="1">
      <c r="A421" s="213" t="s">
        <v>870</v>
      </c>
      <c r="B421" s="515" t="str">
        <f>'Orçamento Detalhado_Global'!B421</f>
        <v>[ ESCOLHER ]</v>
      </c>
      <c r="C421" s="447" t="str">
        <f>IF('Orçamento Detalhado_Global'!C421="","",'Orçamento Detalhado_Global'!C421)</f>
        <v/>
      </c>
      <c r="D421" s="211" t="str">
        <f>IF('Orçamento Detalhado_Global'!D421="","",'Orçamento Detalhado_Global'!D421)</f>
        <v>Abertura de caixa</v>
      </c>
      <c r="E421" s="570"/>
      <c r="F421" s="212" t="str">
        <f>IF('Orçamento Detalhado_Global'!F421="","",'Orçamento Detalhado_Global'!F421)</f>
        <v>M²</v>
      </c>
      <c r="G421" s="388">
        <f>'Orçamento Detalhado_Global'!G421</f>
        <v>0</v>
      </c>
      <c r="H421" s="213" t="str">
        <f t="shared" ref="H421:H431" si="65">IF(E421="","",ROUND(G421*E421,2))</f>
        <v/>
      </c>
      <c r="I421" s="216" t="str">
        <f>'Orçamento Detalhado_Global'!I421</f>
        <v/>
      </c>
      <c r="J421" s="213" t="str">
        <f t="shared" ref="J421:J431" si="66">IF(E421="","",ROUND(I421*E421,2))</f>
        <v/>
      </c>
      <c r="K421" s="70"/>
      <c r="L421" s="214"/>
      <c r="N421" s="317"/>
      <c r="O421" s="317"/>
      <c r="P421" s="317"/>
      <c r="Q421" s="317"/>
    </row>
    <row r="422" spans="1:17" s="67" customFormat="1" ht="18" customHeight="1" outlineLevel="2" thickTop="1" thickBot="1">
      <c r="A422" s="213" t="s">
        <v>872</v>
      </c>
      <c r="B422" s="515" t="str">
        <f>'Orçamento Detalhado_Global'!B422</f>
        <v>[ ESCOLHER ]</v>
      </c>
      <c r="C422" s="447" t="str">
        <f>IF('Orçamento Detalhado_Global'!C422="","",'Orçamento Detalhado_Global'!C422)</f>
        <v/>
      </c>
      <c r="D422" s="211" t="str">
        <f>IF('Orçamento Detalhado_Global'!D422="","",'Orçamento Detalhado_Global'!D422)</f>
        <v>Guias e Sarjetas</v>
      </c>
      <c r="E422" s="570"/>
      <c r="F422" s="212" t="str">
        <f>IF('Orçamento Detalhado_Global'!F422="","",'Orçamento Detalhado_Global'!F422)</f>
        <v>ML</v>
      </c>
      <c r="G422" s="388">
        <f>'Orçamento Detalhado_Global'!G422</f>
        <v>0</v>
      </c>
      <c r="H422" s="213" t="str">
        <f t="shared" si="65"/>
        <v/>
      </c>
      <c r="I422" s="216" t="str">
        <f>'Orçamento Detalhado_Global'!I422</f>
        <v/>
      </c>
      <c r="J422" s="213" t="str">
        <f t="shared" si="66"/>
        <v/>
      </c>
      <c r="K422" s="70"/>
      <c r="L422" s="214"/>
      <c r="N422" s="317"/>
      <c r="O422" s="317"/>
      <c r="P422" s="317"/>
      <c r="Q422" s="317"/>
    </row>
    <row r="423" spans="1:17" s="67" customFormat="1" ht="18" customHeight="1" outlineLevel="2" thickTop="1" thickBot="1">
      <c r="A423" s="213" t="s">
        <v>874</v>
      </c>
      <c r="B423" s="515" t="str">
        <f>'Orçamento Detalhado_Global'!B423</f>
        <v>[ ESCOLHER ]</v>
      </c>
      <c r="C423" s="447" t="str">
        <f>IF('Orçamento Detalhado_Global'!C423="","",'Orçamento Detalhado_Global'!C423)</f>
        <v/>
      </c>
      <c r="D423" s="211" t="str">
        <f>IF('Orçamento Detalhado_Global'!D423="","",'Orçamento Detalhado_Global'!D423)</f>
        <v>Pavimentação asfáltica</v>
      </c>
      <c r="E423" s="570"/>
      <c r="F423" s="212" t="str">
        <f>IF('Orçamento Detalhado_Global'!F423="","",'Orçamento Detalhado_Global'!F423)</f>
        <v>M²</v>
      </c>
      <c r="G423" s="388">
        <f>'Orçamento Detalhado_Global'!G423</f>
        <v>0</v>
      </c>
      <c r="H423" s="213" t="str">
        <f t="shared" si="65"/>
        <v/>
      </c>
      <c r="I423" s="216" t="str">
        <f>'Orçamento Detalhado_Global'!I423</f>
        <v/>
      </c>
      <c r="J423" s="213" t="str">
        <f t="shared" si="66"/>
        <v/>
      </c>
      <c r="K423" s="70"/>
      <c r="L423" s="214"/>
      <c r="N423" s="317"/>
      <c r="O423" s="317"/>
      <c r="P423" s="317"/>
      <c r="Q423" s="317"/>
    </row>
    <row r="424" spans="1:17" s="67" customFormat="1" ht="18" customHeight="1" outlineLevel="2" thickTop="1" thickBot="1">
      <c r="A424" s="213" t="s">
        <v>876</v>
      </c>
      <c r="B424" s="515" t="str">
        <f>'Orçamento Detalhado_Global'!B424</f>
        <v>[ ESCOLHER ]</v>
      </c>
      <c r="C424" s="447" t="str">
        <f>IF('Orçamento Detalhado_Global'!C424="","",'Orçamento Detalhado_Global'!C424)</f>
        <v/>
      </c>
      <c r="D424" s="211" t="str">
        <f>IF('Orçamento Detalhado_Global'!D424="","",'Orçamento Detalhado_Global'!D424)</f>
        <v>Sinalizações e pinturas demarcatórias</v>
      </c>
      <c r="E424" s="570"/>
      <c r="F424" s="212" t="str">
        <f>IF('Orçamento Detalhado_Global'!F424="","",'Orçamento Detalhado_Global'!F424)</f>
        <v>VB</v>
      </c>
      <c r="G424" s="388">
        <f>'Orçamento Detalhado_Global'!G424</f>
        <v>0</v>
      </c>
      <c r="H424" s="213" t="str">
        <f t="shared" si="65"/>
        <v/>
      </c>
      <c r="I424" s="216" t="str">
        <f>'Orçamento Detalhado_Global'!I424</f>
        <v/>
      </c>
      <c r="J424" s="213" t="str">
        <f t="shared" si="66"/>
        <v/>
      </c>
      <c r="K424" s="70"/>
      <c r="L424" s="214"/>
      <c r="N424" s="317"/>
      <c r="O424" s="317"/>
      <c r="P424" s="317"/>
      <c r="Q424" s="317"/>
    </row>
    <row r="425" spans="1:17" s="67" customFormat="1" ht="18" customHeight="1" outlineLevel="2" thickTop="1" thickBot="1">
      <c r="A425" s="213" t="s">
        <v>878</v>
      </c>
      <c r="B425" s="515" t="str">
        <f>'Orçamento Detalhado_Global'!B425</f>
        <v>[ ESCOLHER ]</v>
      </c>
      <c r="C425" s="447" t="str">
        <f>IF('Orçamento Detalhado_Global'!C425="","",'Orçamento Detalhado_Global'!C425)</f>
        <v/>
      </c>
      <c r="D425" s="211" t="str">
        <f>IF('Orçamento Detalhado_Global'!D425="","",'Orçamento Detalhado_Global'!D425)</f>
        <v>Passeios e Calçadas</v>
      </c>
      <c r="E425" s="570"/>
      <c r="F425" s="212" t="str">
        <f>IF('Orçamento Detalhado_Global'!F425="","",'Orçamento Detalhado_Global'!F425)</f>
        <v>M²</v>
      </c>
      <c r="G425" s="388">
        <f>'Orçamento Detalhado_Global'!G425</f>
        <v>0</v>
      </c>
      <c r="H425" s="213" t="str">
        <f t="shared" si="65"/>
        <v/>
      </c>
      <c r="I425" s="216" t="str">
        <f>'Orçamento Detalhado_Global'!I425</f>
        <v/>
      </c>
      <c r="J425" s="213" t="str">
        <f t="shared" si="66"/>
        <v/>
      </c>
      <c r="K425" s="70"/>
      <c r="L425" s="214"/>
      <c r="N425" s="317"/>
      <c r="O425" s="317"/>
      <c r="P425" s="317"/>
      <c r="Q425" s="317"/>
    </row>
    <row r="426" spans="1:17" s="67" customFormat="1" ht="18" customHeight="1" outlineLevel="2" thickTop="1" thickBot="1">
      <c r="A426" s="213" t="s">
        <v>880</v>
      </c>
      <c r="B426" s="515" t="str">
        <f>'Orçamento Detalhado_Global'!B426</f>
        <v>[ ESCOLHER ]</v>
      </c>
      <c r="C426" s="447" t="str">
        <f>IF('Orçamento Detalhado_Global'!C426="","",'Orçamento Detalhado_Global'!C426)</f>
        <v/>
      </c>
      <c r="D426" s="211" t="str">
        <f>IF('Orçamento Detalhado_Global'!D426="","",'Orçamento Detalhado_Global'!D426)</f>
        <v>Acessibilidade</v>
      </c>
      <c r="E426" s="570"/>
      <c r="F426" s="212" t="str">
        <f>IF('Orçamento Detalhado_Global'!F426="","",'Orçamento Detalhado_Global'!F426)</f>
        <v>VB</v>
      </c>
      <c r="G426" s="388">
        <f>'Orçamento Detalhado_Global'!G426</f>
        <v>0</v>
      </c>
      <c r="H426" s="213" t="str">
        <f t="shared" si="65"/>
        <v/>
      </c>
      <c r="I426" s="216" t="str">
        <f>'Orçamento Detalhado_Global'!I426</f>
        <v/>
      </c>
      <c r="J426" s="213" t="str">
        <f t="shared" si="66"/>
        <v/>
      </c>
      <c r="K426" s="70"/>
      <c r="L426" s="214"/>
      <c r="N426" s="317"/>
      <c r="O426" s="317"/>
      <c r="P426" s="317"/>
      <c r="Q426" s="317"/>
    </row>
    <row r="427" spans="1:17" s="67" customFormat="1" ht="18" customHeight="1" outlineLevel="2" thickTop="1" thickBot="1">
      <c r="A427" s="213" t="s">
        <v>882</v>
      </c>
      <c r="B427" s="515" t="str">
        <f>'Orçamento Detalhado_Global'!B427</f>
        <v>[ ESCOLHER ]</v>
      </c>
      <c r="C427" s="447" t="str">
        <f>IF('Orçamento Detalhado_Global'!C427="","",'Orçamento Detalhado_Global'!C427)</f>
        <v/>
      </c>
      <c r="D427" s="211" t="str">
        <f>IF('Orçamento Detalhado_Global'!D427="","",'Orçamento Detalhado_Global'!D427)</f>
        <v/>
      </c>
      <c r="E427" s="570"/>
      <c r="F427" s="212" t="str">
        <f>IF('Orçamento Detalhado_Global'!F427="","",'Orçamento Detalhado_Global'!F427)</f>
        <v/>
      </c>
      <c r="G427" s="388">
        <f>'Orçamento Detalhado_Global'!G427</f>
        <v>0</v>
      </c>
      <c r="H427" s="213" t="str">
        <f t="shared" si="65"/>
        <v/>
      </c>
      <c r="I427" s="216" t="str">
        <f>'Orçamento Detalhado_Global'!I427</f>
        <v/>
      </c>
      <c r="J427" s="213" t="str">
        <f t="shared" si="66"/>
        <v/>
      </c>
      <c r="K427" s="70"/>
      <c r="L427" s="214"/>
      <c r="N427" s="317"/>
      <c r="O427" s="317"/>
      <c r="P427" s="317"/>
      <c r="Q427" s="317"/>
    </row>
    <row r="428" spans="1:17" s="67" customFormat="1" ht="18" customHeight="1" outlineLevel="2" thickTop="1" thickBot="1">
      <c r="A428" s="213" t="s">
        <v>883</v>
      </c>
      <c r="B428" s="515" t="str">
        <f>'Orçamento Detalhado_Global'!B428</f>
        <v>[ ESCOLHER ]</v>
      </c>
      <c r="C428" s="447" t="str">
        <f>IF('Orçamento Detalhado_Global'!C428="","",'Orçamento Detalhado_Global'!C428)</f>
        <v/>
      </c>
      <c r="D428" s="211" t="str">
        <f>IF('Orçamento Detalhado_Global'!D428="","",'Orçamento Detalhado_Global'!D428)</f>
        <v/>
      </c>
      <c r="E428" s="570"/>
      <c r="F428" s="212" t="str">
        <f>IF('Orçamento Detalhado_Global'!F428="","",'Orçamento Detalhado_Global'!F428)</f>
        <v/>
      </c>
      <c r="G428" s="388">
        <f>'Orçamento Detalhado_Global'!G428</f>
        <v>0</v>
      </c>
      <c r="H428" s="213" t="str">
        <f t="shared" si="65"/>
        <v/>
      </c>
      <c r="I428" s="216" t="str">
        <f>'Orçamento Detalhado_Global'!I428</f>
        <v/>
      </c>
      <c r="J428" s="213" t="str">
        <f t="shared" si="66"/>
        <v/>
      </c>
      <c r="K428" s="70"/>
      <c r="L428" s="214"/>
      <c r="N428" s="317"/>
      <c r="O428" s="317"/>
      <c r="P428" s="317"/>
      <c r="Q428" s="317"/>
    </row>
    <row r="429" spans="1:17" s="67" customFormat="1" ht="18" customHeight="1" outlineLevel="2" thickTop="1" thickBot="1">
      <c r="A429" s="213" t="s">
        <v>884</v>
      </c>
      <c r="B429" s="515" t="str">
        <f>'Orçamento Detalhado_Global'!B429</f>
        <v>[ ESCOLHER ]</v>
      </c>
      <c r="C429" s="447" t="str">
        <f>IF('Orçamento Detalhado_Global'!C429="","",'Orçamento Detalhado_Global'!C429)</f>
        <v/>
      </c>
      <c r="D429" s="211" t="str">
        <f>IF('Orçamento Detalhado_Global'!D429="","",'Orçamento Detalhado_Global'!D429)</f>
        <v/>
      </c>
      <c r="E429" s="570"/>
      <c r="F429" s="212" t="str">
        <f>IF('Orçamento Detalhado_Global'!F429="","",'Orçamento Detalhado_Global'!F429)</f>
        <v/>
      </c>
      <c r="G429" s="388">
        <f>'Orçamento Detalhado_Global'!G429</f>
        <v>0</v>
      </c>
      <c r="H429" s="213" t="str">
        <f t="shared" si="65"/>
        <v/>
      </c>
      <c r="I429" s="216" t="str">
        <f>'Orçamento Detalhado_Global'!I429</f>
        <v/>
      </c>
      <c r="J429" s="213" t="str">
        <f t="shared" si="66"/>
        <v/>
      </c>
      <c r="K429" s="70"/>
      <c r="L429" s="214"/>
      <c r="N429" s="317"/>
      <c r="O429" s="317"/>
      <c r="P429" s="317"/>
      <c r="Q429" s="317"/>
    </row>
    <row r="430" spans="1:17" s="67" customFormat="1" ht="18" customHeight="1" outlineLevel="2" thickTop="1" thickBot="1">
      <c r="A430" s="213" t="s">
        <v>885</v>
      </c>
      <c r="B430" s="515" t="str">
        <f>'Orçamento Detalhado_Global'!B430</f>
        <v>[ ESCOLHER ]</v>
      </c>
      <c r="C430" s="447" t="str">
        <f>IF('Orçamento Detalhado_Global'!C430="","",'Orçamento Detalhado_Global'!C430)</f>
        <v/>
      </c>
      <c r="D430" s="211" t="str">
        <f>IF('Orçamento Detalhado_Global'!D430="","",'Orçamento Detalhado_Global'!D430)</f>
        <v/>
      </c>
      <c r="E430" s="570"/>
      <c r="F430" s="212" t="str">
        <f>IF('Orçamento Detalhado_Global'!F430="","",'Orçamento Detalhado_Global'!F430)</f>
        <v/>
      </c>
      <c r="G430" s="388">
        <f>'Orçamento Detalhado_Global'!G430</f>
        <v>0</v>
      </c>
      <c r="H430" s="213" t="str">
        <f t="shared" si="65"/>
        <v/>
      </c>
      <c r="I430" s="216" t="str">
        <f>'Orçamento Detalhado_Global'!I430</f>
        <v/>
      </c>
      <c r="J430" s="213" t="str">
        <f t="shared" si="66"/>
        <v/>
      </c>
      <c r="K430" s="70"/>
      <c r="L430" s="214"/>
      <c r="N430" s="317"/>
      <c r="O430" s="317"/>
      <c r="P430" s="317"/>
      <c r="Q430" s="317"/>
    </row>
    <row r="431" spans="1:17" s="67" customFormat="1" ht="18" customHeight="1" outlineLevel="2" thickTop="1" thickBot="1">
      <c r="A431" s="213" t="s">
        <v>886</v>
      </c>
      <c r="B431" s="515" t="str">
        <f>'Orçamento Detalhado_Global'!B431</f>
        <v>[ ESCOLHER ]</v>
      </c>
      <c r="C431" s="447" t="str">
        <f>IF('Orçamento Detalhado_Global'!C431="","",'Orçamento Detalhado_Global'!C431)</f>
        <v/>
      </c>
      <c r="D431" s="211" t="str">
        <f>IF('Orçamento Detalhado_Global'!D431="","",'Orçamento Detalhado_Global'!D431)</f>
        <v/>
      </c>
      <c r="E431" s="570"/>
      <c r="F431" s="212" t="str">
        <f>IF('Orçamento Detalhado_Global'!F431="","",'Orçamento Detalhado_Global'!F431)</f>
        <v/>
      </c>
      <c r="G431" s="388">
        <f>'Orçamento Detalhado_Global'!G431</f>
        <v>0</v>
      </c>
      <c r="H431" s="213" t="str">
        <f t="shared" si="65"/>
        <v/>
      </c>
      <c r="I431" s="216" t="str">
        <f>'Orçamento Detalhado_Global'!I431</f>
        <v/>
      </c>
      <c r="J431" s="213" t="str">
        <f t="shared" si="66"/>
        <v/>
      </c>
      <c r="K431" s="70"/>
      <c r="L431" s="214"/>
      <c r="N431" s="317"/>
      <c r="O431" s="317"/>
      <c r="P431" s="317"/>
      <c r="Q431" s="317"/>
    </row>
    <row r="432" spans="1:17" s="67" customFormat="1" ht="18" customHeight="1" outlineLevel="1" thickTop="1" thickBot="1">
      <c r="A432" s="226" t="s">
        <v>887</v>
      </c>
      <c r="B432" s="442"/>
      <c r="C432" s="446"/>
      <c r="D432" s="227" t="s">
        <v>888</v>
      </c>
      <c r="E432" s="228"/>
      <c r="F432" s="228"/>
      <c r="G432" s="219"/>
      <c r="H432" s="219">
        <f>SUM(H433:H442)</f>
        <v>0</v>
      </c>
      <c r="I432" s="219"/>
      <c r="J432" s="219">
        <f>SUM(J433:J442)</f>
        <v>0</v>
      </c>
      <c r="K432" s="68"/>
      <c r="L432" s="223"/>
      <c r="N432" s="317"/>
      <c r="O432" s="317"/>
      <c r="P432" s="317"/>
      <c r="Q432" s="317"/>
    </row>
    <row r="433" spans="1:17" s="67" customFormat="1" ht="18" customHeight="1" outlineLevel="2" thickTop="1" thickBot="1">
      <c r="A433" s="213" t="s">
        <v>889</v>
      </c>
      <c r="B433" s="515" t="str">
        <f>'Orçamento Detalhado_Global'!B433</f>
        <v>[ ESCOLHER ]</v>
      </c>
      <c r="C433" s="447" t="str">
        <f>IF('Orçamento Detalhado_Global'!C433="","",'Orçamento Detalhado_Global'!C433)</f>
        <v/>
      </c>
      <c r="D433" s="211" t="str">
        <f>IF('Orçamento Detalhado_Global'!D433="","",'Orçamento Detalhado_Global'!D433)</f>
        <v>Postes particulares</v>
      </c>
      <c r="E433" s="570"/>
      <c r="F433" s="212" t="str">
        <f>IF('Orçamento Detalhado_Global'!F433="","",'Orçamento Detalhado_Global'!F433)</f>
        <v>UNID</v>
      </c>
      <c r="G433" s="388">
        <f>'Orçamento Detalhado_Global'!G433</f>
        <v>0</v>
      </c>
      <c r="H433" s="213" t="str">
        <f t="shared" ref="H433:H442" si="67">IF(E433="","",ROUND(G433*E433,2))</f>
        <v/>
      </c>
      <c r="I433" s="216" t="str">
        <f>'Orçamento Detalhado_Global'!I433</f>
        <v/>
      </c>
      <c r="J433" s="213" t="str">
        <f t="shared" ref="J433:J442" si="68">IF(E433="","",ROUND(I433*E433,2))</f>
        <v/>
      </c>
      <c r="K433" s="70"/>
      <c r="L433" s="214"/>
      <c r="N433" s="317"/>
      <c r="O433" s="317"/>
      <c r="P433" s="317"/>
      <c r="Q433" s="317"/>
    </row>
    <row r="434" spans="1:17" s="67" customFormat="1" ht="18" customHeight="1" outlineLevel="2" thickTop="1" thickBot="1">
      <c r="A434" s="213" t="s">
        <v>891</v>
      </c>
      <c r="B434" s="515" t="str">
        <f>'Orçamento Detalhado_Global'!B434</f>
        <v>[ ESCOLHER ]</v>
      </c>
      <c r="C434" s="447" t="str">
        <f>IF('Orçamento Detalhado_Global'!C434="","",'Orçamento Detalhado_Global'!C434)</f>
        <v/>
      </c>
      <c r="D434" s="211" t="str">
        <f>IF('Orçamento Detalhado_Global'!D434="","",'Orçamento Detalhado_Global'!D434)</f>
        <v>Rede interna de iluminação</v>
      </c>
      <c r="E434" s="570"/>
      <c r="F434" s="212" t="str">
        <f>IF('Orçamento Detalhado_Global'!F434="","",'Orçamento Detalhado_Global'!F434)</f>
        <v>M²</v>
      </c>
      <c r="G434" s="388">
        <f>'Orçamento Detalhado_Global'!G434</f>
        <v>0</v>
      </c>
      <c r="H434" s="213" t="str">
        <f t="shared" si="67"/>
        <v/>
      </c>
      <c r="I434" s="216" t="str">
        <f>'Orçamento Detalhado_Global'!I434</f>
        <v/>
      </c>
      <c r="J434" s="213" t="str">
        <f t="shared" si="68"/>
        <v/>
      </c>
      <c r="K434" s="70"/>
      <c r="L434" s="214"/>
      <c r="N434" s="317"/>
      <c r="O434" s="317"/>
      <c r="P434" s="317"/>
      <c r="Q434" s="317"/>
    </row>
    <row r="435" spans="1:17" s="67" customFormat="1" ht="18" customHeight="1" outlineLevel="2" thickTop="1" thickBot="1">
      <c r="A435" s="213" t="s">
        <v>893</v>
      </c>
      <c r="B435" s="515" t="str">
        <f>'Orçamento Detalhado_Global'!B435</f>
        <v>[ ESCOLHER ]</v>
      </c>
      <c r="C435" s="447" t="str">
        <f>IF('Orçamento Detalhado_Global'!C435="","",'Orçamento Detalhado_Global'!C435)</f>
        <v/>
      </c>
      <c r="D435" s="211" t="str">
        <f>IF('Orçamento Detalhado_Global'!D435="","",'Orçamento Detalhado_Global'!D435)</f>
        <v>Fotovoltaicas (partes comuns)</v>
      </c>
      <c r="E435" s="570"/>
      <c r="F435" s="212" t="str">
        <f>IF('Orçamento Detalhado_Global'!F435="","",'Orçamento Detalhado_Global'!F435)</f>
        <v>VB</v>
      </c>
      <c r="G435" s="388">
        <f>'Orçamento Detalhado_Global'!G435</f>
        <v>0</v>
      </c>
      <c r="H435" s="213" t="str">
        <f t="shared" si="67"/>
        <v/>
      </c>
      <c r="I435" s="216" t="str">
        <f>'Orçamento Detalhado_Global'!I435</f>
        <v/>
      </c>
      <c r="J435" s="213" t="str">
        <f t="shared" si="68"/>
        <v/>
      </c>
      <c r="K435" s="70"/>
      <c r="L435" s="214"/>
      <c r="N435" s="317"/>
      <c r="O435" s="317"/>
      <c r="P435" s="317"/>
      <c r="Q435" s="317"/>
    </row>
    <row r="436" spans="1:17" s="67" customFormat="1" ht="18" customHeight="1" outlineLevel="2" thickTop="1" thickBot="1">
      <c r="A436" s="213" t="s">
        <v>895</v>
      </c>
      <c r="B436" s="515" t="str">
        <f>'Orçamento Detalhado_Global'!B436</f>
        <v>[ ESCOLHER ]</v>
      </c>
      <c r="C436" s="447" t="str">
        <f>IF('Orçamento Detalhado_Global'!C436="","",'Orçamento Detalhado_Global'!C436)</f>
        <v/>
      </c>
      <c r="D436" s="211" t="str">
        <f>IF('Orçamento Detalhado_Global'!D436="","",'Orçamento Detalhado_Global'!D436)</f>
        <v>Entrada de ernergia</v>
      </c>
      <c r="E436" s="570"/>
      <c r="F436" s="212" t="str">
        <f>IF('Orçamento Detalhado_Global'!F436="","",'Orçamento Detalhado_Global'!F436)</f>
        <v>VB</v>
      </c>
      <c r="G436" s="388">
        <f>'Orçamento Detalhado_Global'!G436</f>
        <v>0</v>
      </c>
      <c r="H436" s="213" t="str">
        <f t="shared" si="67"/>
        <v/>
      </c>
      <c r="I436" s="216" t="str">
        <f>'Orçamento Detalhado_Global'!I436</f>
        <v/>
      </c>
      <c r="J436" s="213" t="str">
        <f t="shared" si="68"/>
        <v/>
      </c>
      <c r="K436" s="70"/>
      <c r="L436" s="214"/>
      <c r="N436" s="317"/>
      <c r="O436" s="317"/>
      <c r="P436" s="317"/>
      <c r="Q436" s="317"/>
    </row>
    <row r="437" spans="1:17" s="67" customFormat="1" ht="18" customHeight="1" outlineLevel="2" thickTop="1" thickBot="1">
      <c r="A437" s="213" t="s">
        <v>897</v>
      </c>
      <c r="B437" s="515" t="str">
        <f>'Orçamento Detalhado_Global'!B437</f>
        <v>[ ESCOLHER ]</v>
      </c>
      <c r="C437" s="447" t="str">
        <f>IF('Orçamento Detalhado_Global'!C437="","",'Orçamento Detalhado_Global'!C437)</f>
        <v/>
      </c>
      <c r="D437" s="211" t="str">
        <f>IF('Orçamento Detalhado_Global'!D437="","",'Orçamento Detalhado_Global'!D437)</f>
        <v xml:space="preserve">Rede de distribuição </v>
      </c>
      <c r="E437" s="570"/>
      <c r="F437" s="212" t="str">
        <f>IF('Orçamento Detalhado_Global'!F437="","",'Orçamento Detalhado_Global'!F437)</f>
        <v>ML</v>
      </c>
      <c r="G437" s="388">
        <f>'Orçamento Detalhado_Global'!G437</f>
        <v>0</v>
      </c>
      <c r="H437" s="213" t="str">
        <f t="shared" si="67"/>
        <v/>
      </c>
      <c r="I437" s="216" t="str">
        <f>'Orçamento Detalhado_Global'!I437</f>
        <v/>
      </c>
      <c r="J437" s="213" t="str">
        <f t="shared" si="68"/>
        <v/>
      </c>
      <c r="K437" s="70"/>
      <c r="L437" s="214"/>
      <c r="N437" s="317"/>
      <c r="O437" s="317"/>
      <c r="P437" s="317"/>
      <c r="Q437" s="317"/>
    </row>
    <row r="438" spans="1:17" s="67" customFormat="1" ht="18" customHeight="1" outlineLevel="2" thickTop="1" thickBot="1">
      <c r="A438" s="213" t="s">
        <v>899</v>
      </c>
      <c r="B438" s="515" t="str">
        <f>'Orçamento Detalhado_Global'!B438</f>
        <v>[ ESCOLHER ]</v>
      </c>
      <c r="C438" s="447" t="str">
        <f>IF('Orçamento Detalhado_Global'!C438="","",'Orçamento Detalhado_Global'!C438)</f>
        <v/>
      </c>
      <c r="D438" s="211" t="str">
        <f>IF('Orçamento Detalhado_Global'!D438="","",'Orçamento Detalhado_Global'!D438)</f>
        <v>Aterramento</v>
      </c>
      <c r="E438" s="570"/>
      <c r="F438" s="212" t="str">
        <f>IF('Orçamento Detalhado_Global'!F438="","",'Orçamento Detalhado_Global'!F438)</f>
        <v>VB</v>
      </c>
      <c r="G438" s="388">
        <f>'Orçamento Detalhado_Global'!G438</f>
        <v>0</v>
      </c>
      <c r="H438" s="213" t="str">
        <f t="shared" si="67"/>
        <v/>
      </c>
      <c r="I438" s="216" t="str">
        <f>'Orçamento Detalhado_Global'!I438</f>
        <v/>
      </c>
      <c r="J438" s="213" t="str">
        <f t="shared" si="68"/>
        <v/>
      </c>
      <c r="K438" s="70"/>
      <c r="L438" s="214"/>
      <c r="N438" s="317"/>
      <c r="O438" s="317"/>
      <c r="P438" s="317"/>
      <c r="Q438" s="317"/>
    </row>
    <row r="439" spans="1:17" s="67" customFormat="1" ht="18" customHeight="1" outlineLevel="2" thickTop="1" thickBot="1">
      <c r="A439" s="213" t="s">
        <v>901</v>
      </c>
      <c r="B439" s="515" t="str">
        <f>'Orçamento Detalhado_Global'!B439</f>
        <v>[ ESCOLHER ]</v>
      </c>
      <c r="C439" s="447" t="str">
        <f>IF('Orçamento Detalhado_Global'!C439="","",'Orçamento Detalhado_Global'!C439)</f>
        <v/>
      </c>
      <c r="D439" s="211" t="str">
        <f>IF('Orçamento Detalhado_Global'!D439="","",'Orçamento Detalhado_Global'!D439)</f>
        <v>Centro de medição</v>
      </c>
      <c r="E439" s="570"/>
      <c r="F439" s="212" t="str">
        <f>IF('Orçamento Detalhado_Global'!F439="","",'Orçamento Detalhado_Global'!F439)</f>
        <v>VB</v>
      </c>
      <c r="G439" s="388">
        <f>'Orçamento Detalhado_Global'!G439</f>
        <v>0</v>
      </c>
      <c r="H439" s="213" t="str">
        <f t="shared" si="67"/>
        <v/>
      </c>
      <c r="I439" s="216" t="str">
        <f>'Orçamento Detalhado_Global'!I439</f>
        <v/>
      </c>
      <c r="J439" s="213" t="str">
        <f t="shared" si="68"/>
        <v/>
      </c>
      <c r="K439" s="70"/>
      <c r="L439" s="214"/>
      <c r="N439" s="317"/>
      <c r="O439" s="317"/>
      <c r="P439" s="317"/>
      <c r="Q439" s="317"/>
    </row>
    <row r="440" spans="1:17" s="67" customFormat="1" ht="18" customHeight="1" outlineLevel="2" thickTop="1" thickBot="1">
      <c r="A440" s="213" t="s">
        <v>903</v>
      </c>
      <c r="B440" s="515" t="str">
        <f>'Orçamento Detalhado_Global'!B440</f>
        <v>[ ESCOLHER ]</v>
      </c>
      <c r="C440" s="447" t="str">
        <f>IF('Orçamento Detalhado_Global'!C440="","",'Orçamento Detalhado_Global'!C440)</f>
        <v/>
      </c>
      <c r="D440" s="211" t="str">
        <f>IF('Orçamento Detalhado_Global'!D440="","",'Orçamento Detalhado_Global'!D440)</f>
        <v/>
      </c>
      <c r="E440" s="570"/>
      <c r="F440" s="212" t="str">
        <f>IF('Orçamento Detalhado_Global'!F440="","",'Orçamento Detalhado_Global'!F440)</f>
        <v/>
      </c>
      <c r="G440" s="388">
        <f>'Orçamento Detalhado_Global'!G440</f>
        <v>0</v>
      </c>
      <c r="H440" s="213" t="str">
        <f t="shared" si="67"/>
        <v/>
      </c>
      <c r="I440" s="216" t="str">
        <f>'Orçamento Detalhado_Global'!I440</f>
        <v/>
      </c>
      <c r="J440" s="213" t="str">
        <f t="shared" si="68"/>
        <v/>
      </c>
      <c r="K440" s="70"/>
      <c r="L440" s="214"/>
      <c r="N440" s="317"/>
      <c r="O440" s="317"/>
      <c r="P440" s="317"/>
      <c r="Q440" s="317"/>
    </row>
    <row r="441" spans="1:17" s="67" customFormat="1" ht="18" customHeight="1" outlineLevel="2" thickTop="1" thickBot="1">
      <c r="A441" s="213" t="s">
        <v>904</v>
      </c>
      <c r="B441" s="515" t="str">
        <f>'Orçamento Detalhado_Global'!B441</f>
        <v>[ ESCOLHER ]</v>
      </c>
      <c r="C441" s="447" t="str">
        <f>IF('Orçamento Detalhado_Global'!C441="","",'Orçamento Detalhado_Global'!C441)</f>
        <v/>
      </c>
      <c r="D441" s="211" t="str">
        <f>IF('Orçamento Detalhado_Global'!D441="","",'Orçamento Detalhado_Global'!D441)</f>
        <v/>
      </c>
      <c r="E441" s="570"/>
      <c r="F441" s="212" t="str">
        <f>IF('Orçamento Detalhado_Global'!F441="","",'Orçamento Detalhado_Global'!F441)</f>
        <v/>
      </c>
      <c r="G441" s="388">
        <f>'Orçamento Detalhado_Global'!G441</f>
        <v>0</v>
      </c>
      <c r="H441" s="213" t="str">
        <f t="shared" si="67"/>
        <v/>
      </c>
      <c r="I441" s="216" t="str">
        <f>'Orçamento Detalhado_Global'!I441</f>
        <v/>
      </c>
      <c r="J441" s="213" t="str">
        <f t="shared" si="68"/>
        <v/>
      </c>
      <c r="K441" s="70"/>
      <c r="L441" s="214"/>
      <c r="N441" s="317"/>
      <c r="O441" s="317"/>
      <c r="P441" s="317"/>
      <c r="Q441" s="317"/>
    </row>
    <row r="442" spans="1:17" s="67" customFormat="1" ht="18" customHeight="1" outlineLevel="2" thickTop="1" thickBot="1">
      <c r="A442" s="213" t="s">
        <v>905</v>
      </c>
      <c r="B442" s="515" t="str">
        <f>'Orçamento Detalhado_Global'!B442</f>
        <v>[ ESCOLHER ]</v>
      </c>
      <c r="C442" s="447" t="str">
        <f>IF('Orçamento Detalhado_Global'!C442="","",'Orçamento Detalhado_Global'!C442)</f>
        <v/>
      </c>
      <c r="D442" s="211" t="str">
        <f>IF('Orçamento Detalhado_Global'!D442="","",'Orçamento Detalhado_Global'!D442)</f>
        <v/>
      </c>
      <c r="E442" s="570"/>
      <c r="F442" s="212" t="str">
        <f>IF('Orçamento Detalhado_Global'!F442="","",'Orçamento Detalhado_Global'!F442)</f>
        <v/>
      </c>
      <c r="G442" s="388">
        <f>'Orçamento Detalhado_Global'!G442</f>
        <v>0</v>
      </c>
      <c r="H442" s="213" t="str">
        <f t="shared" si="67"/>
        <v/>
      </c>
      <c r="I442" s="216" t="str">
        <f>'Orçamento Detalhado_Global'!I442</f>
        <v/>
      </c>
      <c r="J442" s="213" t="str">
        <f t="shared" si="68"/>
        <v/>
      </c>
      <c r="K442" s="70"/>
      <c r="L442" s="214"/>
      <c r="N442" s="317"/>
      <c r="O442" s="317"/>
      <c r="P442" s="317"/>
      <c r="Q442" s="317"/>
    </row>
    <row r="443" spans="1:17" s="67" customFormat="1" ht="18" customHeight="1" outlineLevel="1" thickTop="1" thickBot="1">
      <c r="A443" s="226" t="s">
        <v>906</v>
      </c>
      <c r="B443" s="442"/>
      <c r="C443" s="446"/>
      <c r="D443" s="227" t="s">
        <v>907</v>
      </c>
      <c r="E443" s="228"/>
      <c r="F443" s="228"/>
      <c r="G443" s="219"/>
      <c r="H443" s="219">
        <f>SUM(H444:H447)</f>
        <v>0</v>
      </c>
      <c r="I443" s="219"/>
      <c r="J443" s="219">
        <f>SUM(J444:J447)</f>
        <v>0</v>
      </c>
      <c r="K443" s="68"/>
      <c r="L443" s="223"/>
      <c r="N443" s="317"/>
      <c r="O443" s="317"/>
      <c r="P443" s="317"/>
      <c r="Q443" s="317"/>
    </row>
    <row r="444" spans="1:17" s="67" customFormat="1" ht="18" customHeight="1" outlineLevel="2" thickTop="1" thickBot="1">
      <c r="A444" s="213" t="s">
        <v>908</v>
      </c>
      <c r="B444" s="515" t="str">
        <f>'Orçamento Detalhado_Global'!B444</f>
        <v>[ ESCOLHER ]</v>
      </c>
      <c r="C444" s="447" t="str">
        <f>IF('Orçamento Detalhado_Global'!C444="","",'Orçamento Detalhado_Global'!C444)</f>
        <v/>
      </c>
      <c r="D444" s="211" t="str">
        <f>IF('Orçamento Detalhado_Global'!D444="","",'Orçamento Detalhado_Global'!D444)</f>
        <v>Rede de distribuição - telefonia e interfonia.</v>
      </c>
      <c r="E444" s="570"/>
      <c r="F444" s="212" t="str">
        <f>IF('Orçamento Detalhado_Global'!F444="","",'Orçamento Detalhado_Global'!F444)</f>
        <v>vb</v>
      </c>
      <c r="G444" s="388">
        <f>'Orçamento Detalhado_Global'!G444</f>
        <v>0</v>
      </c>
      <c r="H444" s="213" t="str">
        <f t="shared" ref="H444:H447" si="69">IF(E444="","",ROUND(G444*E444,2))</f>
        <v/>
      </c>
      <c r="I444" s="216" t="str">
        <f>'Orçamento Detalhado_Global'!I444</f>
        <v/>
      </c>
      <c r="J444" s="213" t="str">
        <f t="shared" ref="J444:J447" si="70">IF(E444="","",ROUND(I444*E444,2))</f>
        <v/>
      </c>
      <c r="K444" s="70"/>
      <c r="L444" s="214"/>
      <c r="N444" s="317"/>
      <c r="O444" s="317"/>
      <c r="P444" s="317"/>
      <c r="Q444" s="317"/>
    </row>
    <row r="445" spans="1:17" s="67" customFormat="1" ht="18" customHeight="1" outlineLevel="2" thickTop="1" thickBot="1">
      <c r="A445" s="213" t="s">
        <v>910</v>
      </c>
      <c r="B445" s="515" t="str">
        <f>'Orçamento Detalhado_Global'!B445</f>
        <v>[ ESCOLHER ]</v>
      </c>
      <c r="C445" s="447" t="str">
        <f>IF('Orçamento Detalhado_Global'!C445="","",'Orçamento Detalhado_Global'!C445)</f>
        <v/>
      </c>
      <c r="D445" s="211" t="str">
        <f>IF('Orçamento Detalhado_Global'!D445="","",'Orçamento Detalhado_Global'!D445)</f>
        <v/>
      </c>
      <c r="E445" s="570"/>
      <c r="F445" s="212" t="str">
        <f>IF('Orçamento Detalhado_Global'!F445="","",'Orçamento Detalhado_Global'!F445)</f>
        <v/>
      </c>
      <c r="G445" s="388">
        <f>'Orçamento Detalhado_Global'!G445</f>
        <v>0</v>
      </c>
      <c r="H445" s="213" t="str">
        <f t="shared" si="69"/>
        <v/>
      </c>
      <c r="I445" s="216" t="str">
        <f>'Orçamento Detalhado_Global'!I445</f>
        <v/>
      </c>
      <c r="J445" s="213" t="str">
        <f t="shared" si="70"/>
        <v/>
      </c>
      <c r="K445" s="70"/>
      <c r="L445" s="214"/>
      <c r="N445" s="317"/>
      <c r="O445" s="317"/>
      <c r="P445" s="317"/>
      <c r="Q445" s="317"/>
    </row>
    <row r="446" spans="1:17" s="67" customFormat="1" ht="18" customHeight="1" outlineLevel="2" thickTop="1" thickBot="1">
      <c r="A446" s="213" t="s">
        <v>911</v>
      </c>
      <c r="B446" s="515" t="str">
        <f>'Orçamento Detalhado_Global'!B446</f>
        <v>[ ESCOLHER ]</v>
      </c>
      <c r="C446" s="447" t="str">
        <f>IF('Orçamento Detalhado_Global'!C446="","",'Orçamento Detalhado_Global'!C446)</f>
        <v/>
      </c>
      <c r="D446" s="211" t="str">
        <f>IF('Orçamento Detalhado_Global'!D446="","",'Orçamento Detalhado_Global'!D446)</f>
        <v/>
      </c>
      <c r="E446" s="570"/>
      <c r="F446" s="212" t="str">
        <f>IF('Orçamento Detalhado_Global'!F446="","",'Orçamento Detalhado_Global'!F446)</f>
        <v/>
      </c>
      <c r="G446" s="388">
        <f>'Orçamento Detalhado_Global'!G446</f>
        <v>0</v>
      </c>
      <c r="H446" s="213" t="str">
        <f t="shared" si="69"/>
        <v/>
      </c>
      <c r="I446" s="216" t="str">
        <f>'Orçamento Detalhado_Global'!I446</f>
        <v/>
      </c>
      <c r="J446" s="213" t="str">
        <f t="shared" si="70"/>
        <v/>
      </c>
      <c r="K446" s="70"/>
      <c r="L446" s="214"/>
      <c r="N446" s="317"/>
      <c r="O446" s="317"/>
      <c r="P446" s="317"/>
      <c r="Q446" s="317"/>
    </row>
    <row r="447" spans="1:17" s="67" customFormat="1" ht="18" customHeight="1" outlineLevel="2" thickTop="1" thickBot="1">
      <c r="A447" s="213" t="s">
        <v>912</v>
      </c>
      <c r="B447" s="515" t="str">
        <f>'Orçamento Detalhado_Global'!B447</f>
        <v>[ ESCOLHER ]</v>
      </c>
      <c r="C447" s="447" t="str">
        <f>IF('Orçamento Detalhado_Global'!C447="","",'Orçamento Detalhado_Global'!C447)</f>
        <v/>
      </c>
      <c r="D447" s="211" t="str">
        <f>IF('Orçamento Detalhado_Global'!D447="","",'Orçamento Detalhado_Global'!D447)</f>
        <v/>
      </c>
      <c r="E447" s="570"/>
      <c r="F447" s="212" t="str">
        <f>IF('Orçamento Detalhado_Global'!F447="","",'Orçamento Detalhado_Global'!F447)</f>
        <v/>
      </c>
      <c r="G447" s="388">
        <f>'Orçamento Detalhado_Global'!G447</f>
        <v>0</v>
      </c>
      <c r="H447" s="213" t="str">
        <f t="shared" si="69"/>
        <v/>
      </c>
      <c r="I447" s="216" t="str">
        <f>'Orçamento Detalhado_Global'!I447</f>
        <v/>
      </c>
      <c r="J447" s="213" t="str">
        <f t="shared" si="70"/>
        <v/>
      </c>
      <c r="K447" s="70"/>
      <c r="L447" s="214"/>
      <c r="N447" s="317"/>
      <c r="O447" s="317"/>
      <c r="P447" s="317"/>
      <c r="Q447" s="317"/>
    </row>
    <row r="448" spans="1:17" s="67" customFormat="1" ht="18" customHeight="1" outlineLevel="1" thickTop="1" thickBot="1">
      <c r="A448" s="226" t="s">
        <v>913</v>
      </c>
      <c r="B448" s="442"/>
      <c r="C448" s="446"/>
      <c r="D448" s="227" t="s">
        <v>914</v>
      </c>
      <c r="E448" s="228"/>
      <c r="F448" s="228"/>
      <c r="G448" s="219"/>
      <c r="H448" s="219">
        <f>SUM(H449:H452)</f>
        <v>0</v>
      </c>
      <c r="I448" s="219"/>
      <c r="J448" s="219">
        <f>SUM(J449:J452)</f>
        <v>0</v>
      </c>
      <c r="K448" s="68"/>
      <c r="L448" s="223"/>
      <c r="N448" s="317"/>
      <c r="O448" s="317"/>
      <c r="P448" s="317"/>
      <c r="Q448" s="317"/>
    </row>
    <row r="449" spans="1:17" s="67" customFormat="1" ht="18" customHeight="1" outlineLevel="2" thickTop="1" thickBot="1">
      <c r="A449" s="213" t="s">
        <v>915</v>
      </c>
      <c r="B449" s="515" t="str">
        <f>'Orçamento Detalhado_Global'!B449</f>
        <v>[ ESCOLHER ]</v>
      </c>
      <c r="C449" s="447" t="str">
        <f>IF('Orçamento Detalhado_Global'!C449="","",'Orçamento Detalhado_Global'!C449)</f>
        <v/>
      </c>
      <c r="D449" s="211" t="str">
        <f>IF('Orçamento Detalhado_Global'!D449="","",'Orçamento Detalhado_Global'!D449)</f>
        <v>Muro de arrimo</v>
      </c>
      <c r="E449" s="570"/>
      <c r="F449" s="212" t="str">
        <f>IF('Orçamento Detalhado_Global'!F449="","",'Orçamento Detalhado_Global'!F449)</f>
        <v>m2</v>
      </c>
      <c r="G449" s="388">
        <f>'Orçamento Detalhado_Global'!G449</f>
        <v>0</v>
      </c>
      <c r="H449" s="213" t="str">
        <f t="shared" ref="H449:H452" si="71">IF(E449="","",ROUND(G449*E449,2))</f>
        <v/>
      </c>
      <c r="I449" s="216" t="str">
        <f>'Orçamento Detalhado_Global'!I449</f>
        <v/>
      </c>
      <c r="J449" s="213" t="str">
        <f t="shared" ref="J449:J452" si="72">IF(E449="","",ROUND(I449*E449,2))</f>
        <v/>
      </c>
      <c r="K449" s="70"/>
      <c r="L449" s="214"/>
      <c r="N449" s="317"/>
      <c r="O449" s="317"/>
      <c r="P449" s="317"/>
      <c r="Q449" s="317"/>
    </row>
    <row r="450" spans="1:17" s="67" customFormat="1" ht="18" customHeight="1" outlineLevel="2" thickTop="1" thickBot="1">
      <c r="A450" s="213" t="s">
        <v>917</v>
      </c>
      <c r="B450" s="515" t="str">
        <f>'Orçamento Detalhado_Global'!B450</f>
        <v>[ ESCOLHER ]</v>
      </c>
      <c r="C450" s="447" t="str">
        <f>IF('Orçamento Detalhado_Global'!C450="","",'Orçamento Detalhado_Global'!C450)</f>
        <v/>
      </c>
      <c r="D450" s="211" t="str">
        <f>IF('Orçamento Detalhado_Global'!D450="","",'Orçamento Detalhado_Global'!D450)</f>
        <v/>
      </c>
      <c r="E450" s="570"/>
      <c r="F450" s="212" t="str">
        <f>IF('Orçamento Detalhado_Global'!F450="","",'Orçamento Detalhado_Global'!F450)</f>
        <v/>
      </c>
      <c r="G450" s="388">
        <f>'Orçamento Detalhado_Global'!G450</f>
        <v>0</v>
      </c>
      <c r="H450" s="213" t="str">
        <f t="shared" si="71"/>
        <v/>
      </c>
      <c r="I450" s="216" t="str">
        <f>'Orçamento Detalhado_Global'!I450</f>
        <v/>
      </c>
      <c r="J450" s="213" t="str">
        <f t="shared" si="72"/>
        <v/>
      </c>
      <c r="K450" s="70"/>
      <c r="L450" s="214"/>
      <c r="N450" s="317"/>
      <c r="O450" s="317"/>
      <c r="P450" s="317"/>
      <c r="Q450" s="317"/>
    </row>
    <row r="451" spans="1:17" s="67" customFormat="1" ht="18" customHeight="1" outlineLevel="2" thickTop="1" thickBot="1">
      <c r="A451" s="213" t="s">
        <v>918</v>
      </c>
      <c r="B451" s="515" t="str">
        <f>'Orçamento Detalhado_Global'!B451</f>
        <v>[ ESCOLHER ]</v>
      </c>
      <c r="C451" s="447" t="str">
        <f>IF('Orçamento Detalhado_Global'!C451="","",'Orçamento Detalhado_Global'!C451)</f>
        <v/>
      </c>
      <c r="D451" s="211" t="str">
        <f>IF('Orçamento Detalhado_Global'!D451="","",'Orçamento Detalhado_Global'!D451)</f>
        <v/>
      </c>
      <c r="E451" s="570"/>
      <c r="F451" s="212" t="str">
        <f>IF('Orçamento Detalhado_Global'!F451="","",'Orçamento Detalhado_Global'!F451)</f>
        <v/>
      </c>
      <c r="G451" s="388">
        <f>'Orçamento Detalhado_Global'!G451</f>
        <v>0</v>
      </c>
      <c r="H451" s="213" t="str">
        <f t="shared" si="71"/>
        <v/>
      </c>
      <c r="I451" s="216" t="str">
        <f>'Orçamento Detalhado_Global'!I451</f>
        <v/>
      </c>
      <c r="J451" s="213" t="str">
        <f t="shared" si="72"/>
        <v/>
      </c>
      <c r="K451" s="70"/>
      <c r="L451" s="214"/>
      <c r="N451" s="317"/>
      <c r="O451" s="317"/>
      <c r="P451" s="317"/>
      <c r="Q451" s="317"/>
    </row>
    <row r="452" spans="1:17" s="67" customFormat="1" ht="18" customHeight="1" outlineLevel="2" thickTop="1" thickBot="1">
      <c r="A452" s="213" t="s">
        <v>919</v>
      </c>
      <c r="B452" s="515" t="str">
        <f>'Orçamento Detalhado_Global'!B452</f>
        <v>[ ESCOLHER ]</v>
      </c>
      <c r="C452" s="447" t="str">
        <f>IF('Orçamento Detalhado_Global'!C452="","",'Orçamento Detalhado_Global'!C452)</f>
        <v/>
      </c>
      <c r="D452" s="211" t="str">
        <f>IF('Orçamento Detalhado_Global'!D452="","",'Orçamento Detalhado_Global'!D452)</f>
        <v/>
      </c>
      <c r="E452" s="570"/>
      <c r="F452" s="212" t="str">
        <f>IF('Orçamento Detalhado_Global'!F452="","",'Orçamento Detalhado_Global'!F452)</f>
        <v/>
      </c>
      <c r="G452" s="388">
        <f>'Orçamento Detalhado_Global'!G452</f>
        <v>0</v>
      </c>
      <c r="H452" s="213" t="str">
        <f t="shared" si="71"/>
        <v/>
      </c>
      <c r="I452" s="216" t="str">
        <f>'Orçamento Detalhado_Global'!I452</f>
        <v/>
      </c>
      <c r="J452" s="213" t="str">
        <f t="shared" si="72"/>
        <v/>
      </c>
      <c r="K452" s="70"/>
      <c r="L452" s="214"/>
      <c r="N452" s="317"/>
      <c r="O452" s="317"/>
      <c r="P452" s="317"/>
      <c r="Q452" s="317"/>
    </row>
    <row r="453" spans="1:17" s="67" customFormat="1" ht="18" customHeight="1" outlineLevel="1" thickTop="1" thickBot="1">
      <c r="A453" s="226" t="s">
        <v>920</v>
      </c>
      <c r="B453" s="442"/>
      <c r="C453" s="446"/>
      <c r="D453" s="227" t="s">
        <v>921</v>
      </c>
      <c r="E453" s="228"/>
      <c r="F453" s="228"/>
      <c r="G453" s="219"/>
      <c r="H453" s="219">
        <f>SUM(H454:H458)</f>
        <v>0</v>
      </c>
      <c r="I453" s="219"/>
      <c r="J453" s="219">
        <f>SUM(J454:J458)</f>
        <v>0</v>
      </c>
      <c r="K453" s="68"/>
      <c r="L453" s="223"/>
      <c r="N453" s="317"/>
      <c r="O453" s="317"/>
      <c r="P453" s="317"/>
      <c r="Q453" s="317"/>
    </row>
    <row r="454" spans="1:17" s="67" customFormat="1" ht="18" customHeight="1" outlineLevel="2" thickTop="1" thickBot="1">
      <c r="A454" s="213" t="s">
        <v>922</v>
      </c>
      <c r="B454" s="515" t="str">
        <f>'Orçamento Detalhado_Global'!B454</f>
        <v>[ ESCOLHER ]</v>
      </c>
      <c r="C454" s="447" t="str">
        <f>IF('Orçamento Detalhado_Global'!C454="","",'Orçamento Detalhado_Global'!C454)</f>
        <v/>
      </c>
      <c r="D454" s="211" t="str">
        <f>IF('Orçamento Detalhado_Global'!D454="","",'Orçamento Detalhado_Global'!D454)</f>
        <v>Muro de divisa em placas de concreto pré-moldadas</v>
      </c>
      <c r="E454" s="570"/>
      <c r="F454" s="212" t="str">
        <f>IF('Orçamento Detalhado_Global'!F454="","",'Orçamento Detalhado_Global'!F454)</f>
        <v>ml</v>
      </c>
      <c r="G454" s="388">
        <f>'Orçamento Detalhado_Global'!G454</f>
        <v>0</v>
      </c>
      <c r="H454" s="213" t="str">
        <f t="shared" ref="H454:H458" si="73">IF(E454="","",ROUND(G454*E454,2))</f>
        <v/>
      </c>
      <c r="I454" s="216" t="str">
        <f>'Orçamento Detalhado_Global'!I454</f>
        <v/>
      </c>
      <c r="J454" s="213" t="str">
        <f t="shared" ref="J454:J458" si="74">IF(E454="","",ROUND(I454*E454,2))</f>
        <v/>
      </c>
      <c r="K454" s="70"/>
      <c r="L454" s="214"/>
      <c r="N454" s="317"/>
      <c r="O454" s="317"/>
      <c r="P454" s="317"/>
      <c r="Q454" s="317"/>
    </row>
    <row r="455" spans="1:17" s="67" customFormat="1" ht="18" customHeight="1" outlineLevel="2" thickTop="1" thickBot="1">
      <c r="A455" s="213" t="s">
        <v>925</v>
      </c>
      <c r="B455" s="515" t="str">
        <f>'Orçamento Detalhado_Global'!B455</f>
        <v>[ ESCOLHER ]</v>
      </c>
      <c r="C455" s="447" t="str">
        <f>IF('Orçamento Detalhado_Global'!C455="","",'Orçamento Detalhado_Global'!C455)</f>
        <v/>
      </c>
      <c r="D455" s="211" t="str">
        <f>IF('Orçamento Detalhado_Global'!D455="","",'Orçamento Detalhado_Global'!D455)</f>
        <v/>
      </c>
      <c r="E455" s="570"/>
      <c r="F455" s="212" t="str">
        <f>IF('Orçamento Detalhado_Global'!F455="","",'Orçamento Detalhado_Global'!F455)</f>
        <v/>
      </c>
      <c r="G455" s="388">
        <f>'Orçamento Detalhado_Global'!G455</f>
        <v>0</v>
      </c>
      <c r="H455" s="213" t="str">
        <f t="shared" si="73"/>
        <v/>
      </c>
      <c r="I455" s="216" t="str">
        <f>'Orçamento Detalhado_Global'!I455</f>
        <v/>
      </c>
      <c r="J455" s="213" t="str">
        <f t="shared" si="74"/>
        <v/>
      </c>
      <c r="K455" s="70"/>
      <c r="L455" s="214"/>
      <c r="N455" s="317"/>
      <c r="O455" s="317"/>
      <c r="P455" s="317"/>
      <c r="Q455" s="317"/>
    </row>
    <row r="456" spans="1:17" s="67" customFormat="1" ht="18" customHeight="1" outlineLevel="2" thickTop="1" thickBot="1">
      <c r="A456" s="213" t="s">
        <v>926</v>
      </c>
      <c r="B456" s="515" t="str">
        <f>'Orçamento Detalhado_Global'!B456</f>
        <v>[ ESCOLHER ]</v>
      </c>
      <c r="C456" s="447" t="str">
        <f>IF('Orçamento Detalhado_Global'!C456="","",'Orçamento Detalhado_Global'!C456)</f>
        <v/>
      </c>
      <c r="D456" s="211" t="str">
        <f>IF('Orçamento Detalhado_Global'!D456="","",'Orçamento Detalhado_Global'!D456)</f>
        <v/>
      </c>
      <c r="E456" s="570"/>
      <c r="F456" s="212" t="str">
        <f>IF('Orçamento Detalhado_Global'!F456="","",'Orçamento Detalhado_Global'!F456)</f>
        <v/>
      </c>
      <c r="G456" s="388">
        <f>'Orçamento Detalhado_Global'!G456</f>
        <v>0</v>
      </c>
      <c r="H456" s="213" t="str">
        <f t="shared" si="73"/>
        <v/>
      </c>
      <c r="I456" s="216" t="str">
        <f>'Orçamento Detalhado_Global'!I456</f>
        <v/>
      </c>
      <c r="J456" s="213" t="str">
        <f t="shared" si="74"/>
        <v/>
      </c>
      <c r="K456" s="70"/>
      <c r="L456" s="214"/>
      <c r="N456" s="317"/>
      <c r="O456" s="317"/>
      <c r="P456" s="317"/>
      <c r="Q456" s="317"/>
    </row>
    <row r="457" spans="1:17" s="67" customFormat="1" ht="18" customHeight="1" outlineLevel="2" thickTop="1" thickBot="1">
      <c r="A457" s="213" t="s">
        <v>927</v>
      </c>
      <c r="B457" s="515" t="str">
        <f>'Orçamento Detalhado_Global'!B457</f>
        <v>[ ESCOLHER ]</v>
      </c>
      <c r="C457" s="447" t="str">
        <f>IF('Orçamento Detalhado_Global'!C457="","",'Orçamento Detalhado_Global'!C457)</f>
        <v/>
      </c>
      <c r="D457" s="211" t="str">
        <f>IF('Orçamento Detalhado_Global'!D457="","",'Orçamento Detalhado_Global'!D457)</f>
        <v/>
      </c>
      <c r="E457" s="570"/>
      <c r="F457" s="212" t="str">
        <f>IF('Orçamento Detalhado_Global'!F457="","",'Orçamento Detalhado_Global'!F457)</f>
        <v/>
      </c>
      <c r="G457" s="388">
        <f>'Orçamento Detalhado_Global'!G457</f>
        <v>0</v>
      </c>
      <c r="H457" s="213" t="str">
        <f t="shared" si="73"/>
        <v/>
      </c>
      <c r="I457" s="216" t="str">
        <f>'Orçamento Detalhado_Global'!I457</f>
        <v/>
      </c>
      <c r="J457" s="213" t="str">
        <f t="shared" si="74"/>
        <v/>
      </c>
      <c r="K457" s="70"/>
      <c r="L457" s="214"/>
      <c r="N457" s="317"/>
      <c r="O457" s="317"/>
      <c r="P457" s="317"/>
      <c r="Q457" s="317"/>
    </row>
    <row r="458" spans="1:17" s="67" customFormat="1" ht="18" customHeight="1" outlineLevel="2" thickTop="1" thickBot="1">
      <c r="A458" s="213" t="s">
        <v>928</v>
      </c>
      <c r="B458" s="515" t="str">
        <f>'Orçamento Detalhado_Global'!B458</f>
        <v>[ ESCOLHER ]</v>
      </c>
      <c r="C458" s="447" t="str">
        <f>IF('Orçamento Detalhado_Global'!C458="","",'Orçamento Detalhado_Global'!C458)</f>
        <v/>
      </c>
      <c r="D458" s="211" t="str">
        <f>IF('Orçamento Detalhado_Global'!D458="","",'Orçamento Detalhado_Global'!D458)</f>
        <v/>
      </c>
      <c r="E458" s="570"/>
      <c r="F458" s="212" t="str">
        <f>IF('Orçamento Detalhado_Global'!F458="","",'Orçamento Detalhado_Global'!F458)</f>
        <v/>
      </c>
      <c r="G458" s="388">
        <f>'Orçamento Detalhado_Global'!G458</f>
        <v>0</v>
      </c>
      <c r="H458" s="213" t="str">
        <f t="shared" si="73"/>
        <v/>
      </c>
      <c r="I458" s="216" t="str">
        <f>'Orçamento Detalhado_Global'!I458</f>
        <v/>
      </c>
      <c r="J458" s="213" t="str">
        <f t="shared" si="74"/>
        <v/>
      </c>
      <c r="K458" s="70"/>
      <c r="L458" s="214"/>
      <c r="N458" s="317"/>
      <c r="O458" s="317"/>
      <c r="P458" s="317"/>
      <c r="Q458" s="317"/>
    </row>
    <row r="459" spans="1:17" s="67" customFormat="1" ht="18" customHeight="1" outlineLevel="1" thickTop="1" thickBot="1">
      <c r="A459" s="226" t="s">
        <v>929</v>
      </c>
      <c r="B459" s="442"/>
      <c r="C459" s="446"/>
      <c r="D459" s="227" t="s">
        <v>930</v>
      </c>
      <c r="E459" s="228"/>
      <c r="F459" s="228"/>
      <c r="G459" s="219"/>
      <c r="H459" s="219">
        <f>SUM(H460:H469)</f>
        <v>0</v>
      </c>
      <c r="I459" s="219"/>
      <c r="J459" s="219">
        <f>SUM(J460:J469)</f>
        <v>0</v>
      </c>
      <c r="K459" s="68"/>
      <c r="L459" s="223"/>
      <c r="N459" s="317"/>
      <c r="O459" s="317"/>
      <c r="P459" s="317"/>
      <c r="Q459" s="317"/>
    </row>
    <row r="460" spans="1:17" s="67" customFormat="1" ht="18" customHeight="1" outlineLevel="2" thickTop="1" thickBot="1">
      <c r="A460" s="213" t="s">
        <v>931</v>
      </c>
      <c r="B460" s="515" t="str">
        <f>'Orçamento Detalhado_Global'!B460</f>
        <v>[ ESCOLHER ]</v>
      </c>
      <c r="C460" s="447" t="str">
        <f>IF('Orçamento Detalhado_Global'!C460="","",'Orçamento Detalhado_Global'!C460)</f>
        <v/>
      </c>
      <c r="D460" s="211" t="str">
        <f>IF('Orçamento Detalhado_Global'!D460="","",'Orçamento Detalhado_Global'!D460)</f>
        <v>Portões de veículos e pedestre</v>
      </c>
      <c r="E460" s="570"/>
      <c r="F460" s="212" t="str">
        <f>IF('Orçamento Detalhado_Global'!F460="","",'Orçamento Detalhado_Global'!F460)</f>
        <v>M²</v>
      </c>
      <c r="G460" s="388">
        <f>'Orçamento Detalhado_Global'!G460</f>
        <v>0</v>
      </c>
      <c r="H460" s="213" t="str">
        <f t="shared" ref="H460:H469" si="75">IF(E460="","",ROUND(G460*E460,2))</f>
        <v/>
      </c>
      <c r="I460" s="216" t="str">
        <f>'Orçamento Detalhado_Global'!I460</f>
        <v/>
      </c>
      <c r="J460" s="213" t="str">
        <f t="shared" ref="J460:J469" si="76">IF(E460="","",ROUND(I460*E460,2))</f>
        <v/>
      </c>
      <c r="K460" s="70"/>
      <c r="L460" s="214"/>
      <c r="N460" s="317"/>
      <c r="O460" s="317"/>
      <c r="P460" s="317"/>
      <c r="Q460" s="317"/>
    </row>
    <row r="461" spans="1:17" s="67" customFormat="1" ht="18" customHeight="1" outlineLevel="2" thickTop="1" thickBot="1">
      <c r="A461" s="213" t="s">
        <v>933</v>
      </c>
      <c r="B461" s="515" t="str">
        <f>'Orçamento Detalhado_Global'!B461</f>
        <v>[ ESCOLHER ]</v>
      </c>
      <c r="C461" s="447" t="str">
        <f>IF('Orçamento Detalhado_Global'!C461="","",'Orçamento Detalhado_Global'!C461)</f>
        <v/>
      </c>
      <c r="D461" s="211" t="str">
        <f>IF('Orçamento Detalhado_Global'!D461="","",'Orçamento Detalhado_Global'!D461)</f>
        <v>Automação de portão</v>
      </c>
      <c r="E461" s="570"/>
      <c r="F461" s="212" t="str">
        <f>IF('Orçamento Detalhado_Global'!F461="","",'Orçamento Detalhado_Global'!F461)</f>
        <v>M²</v>
      </c>
      <c r="G461" s="388">
        <f>'Orçamento Detalhado_Global'!G461</f>
        <v>0</v>
      </c>
      <c r="H461" s="213" t="str">
        <f t="shared" si="75"/>
        <v/>
      </c>
      <c r="I461" s="216" t="str">
        <f>'Orçamento Detalhado_Global'!I461</f>
        <v/>
      </c>
      <c r="J461" s="213" t="str">
        <f t="shared" si="76"/>
        <v/>
      </c>
      <c r="K461" s="70"/>
      <c r="L461" s="214"/>
      <c r="N461" s="317"/>
      <c r="O461" s="317"/>
      <c r="P461" s="317"/>
      <c r="Q461" s="317"/>
    </row>
    <row r="462" spans="1:17" s="67" customFormat="1" ht="18" customHeight="1" outlineLevel="2" thickTop="1" thickBot="1">
      <c r="A462" s="213" t="s">
        <v>935</v>
      </c>
      <c r="B462" s="515" t="str">
        <f>'Orçamento Detalhado_Global'!B462</f>
        <v>[ ESCOLHER ]</v>
      </c>
      <c r="C462" s="447" t="str">
        <f>IF('Orçamento Detalhado_Global'!C462="","",'Orçamento Detalhado_Global'!C462)</f>
        <v/>
      </c>
      <c r="D462" s="211" t="str">
        <f>IF('Orçamento Detalhado_Global'!D462="","",'Orçamento Detalhado_Global'!D462)</f>
        <v xml:space="preserve">Guarda-corpo </v>
      </c>
      <c r="E462" s="570"/>
      <c r="F462" s="212" t="str">
        <f>IF('Orçamento Detalhado_Global'!F462="","",'Orçamento Detalhado_Global'!F462)</f>
        <v>M²</v>
      </c>
      <c r="G462" s="388">
        <f>'Orçamento Detalhado_Global'!G462</f>
        <v>0</v>
      </c>
      <c r="H462" s="213" t="str">
        <f t="shared" si="75"/>
        <v/>
      </c>
      <c r="I462" s="216" t="str">
        <f>'Orçamento Detalhado_Global'!I462</f>
        <v/>
      </c>
      <c r="J462" s="213" t="str">
        <f t="shared" si="76"/>
        <v/>
      </c>
      <c r="K462" s="70"/>
      <c r="L462" s="214"/>
      <c r="N462" s="317"/>
      <c r="O462" s="317"/>
      <c r="P462" s="317"/>
      <c r="Q462" s="317"/>
    </row>
    <row r="463" spans="1:17" s="67" customFormat="1" ht="18" customHeight="1" outlineLevel="2" thickTop="1" thickBot="1">
      <c r="A463" s="213" t="s">
        <v>937</v>
      </c>
      <c r="B463" s="515" t="str">
        <f>'Orçamento Detalhado_Global'!B463</f>
        <v>[ ESCOLHER ]</v>
      </c>
      <c r="C463" s="447" t="str">
        <f>IF('Orçamento Detalhado_Global'!C463="","",'Orçamento Detalhado_Global'!C463)</f>
        <v/>
      </c>
      <c r="D463" s="211" t="str">
        <f>IF('Orçamento Detalhado_Global'!D463="","",'Orçamento Detalhado_Global'!D463)</f>
        <v xml:space="preserve">Gradil </v>
      </c>
      <c r="E463" s="570"/>
      <c r="F463" s="212" t="str">
        <f>IF('Orçamento Detalhado_Global'!F463="","",'Orçamento Detalhado_Global'!F463)</f>
        <v>M²</v>
      </c>
      <c r="G463" s="388">
        <f>'Orçamento Detalhado_Global'!G463</f>
        <v>0</v>
      </c>
      <c r="H463" s="213" t="str">
        <f t="shared" si="75"/>
        <v/>
      </c>
      <c r="I463" s="216" t="str">
        <f>'Orçamento Detalhado_Global'!I463</f>
        <v/>
      </c>
      <c r="J463" s="213" t="str">
        <f t="shared" si="76"/>
        <v/>
      </c>
      <c r="K463" s="70"/>
      <c r="L463" s="214"/>
      <c r="N463" s="317"/>
      <c r="O463" s="317"/>
      <c r="P463" s="317"/>
      <c r="Q463" s="317"/>
    </row>
    <row r="464" spans="1:17" s="67" customFormat="1" ht="18" customHeight="1" outlineLevel="2" thickTop="1" thickBot="1">
      <c r="A464" s="213" t="s">
        <v>939</v>
      </c>
      <c r="B464" s="515" t="str">
        <f>'Orçamento Detalhado_Global'!B464</f>
        <v>[ ESCOLHER ]</v>
      </c>
      <c r="C464" s="447" t="str">
        <f>IF('Orçamento Detalhado_Global'!C464="","",'Orçamento Detalhado_Global'!C464)</f>
        <v/>
      </c>
      <c r="D464" s="211" t="str">
        <f>IF('Orçamento Detalhado_Global'!D464="","",'Orçamento Detalhado_Global'!D464)</f>
        <v>Alambrado</v>
      </c>
      <c r="E464" s="570"/>
      <c r="F464" s="212" t="str">
        <f>IF('Orçamento Detalhado_Global'!F464="","",'Orçamento Detalhado_Global'!F464)</f>
        <v>M²</v>
      </c>
      <c r="G464" s="388">
        <f>'Orçamento Detalhado_Global'!G464</f>
        <v>0</v>
      </c>
      <c r="H464" s="213" t="str">
        <f t="shared" si="75"/>
        <v/>
      </c>
      <c r="I464" s="216" t="str">
        <f>'Orçamento Detalhado_Global'!I464</f>
        <v/>
      </c>
      <c r="J464" s="213" t="str">
        <f t="shared" si="76"/>
        <v/>
      </c>
      <c r="K464" s="70"/>
      <c r="L464" s="214"/>
      <c r="N464" s="317"/>
      <c r="O464" s="317"/>
      <c r="P464" s="317"/>
      <c r="Q464" s="317"/>
    </row>
    <row r="465" spans="1:17" s="67" customFormat="1" ht="18" customHeight="1" outlineLevel="2" thickTop="1" thickBot="1">
      <c r="A465" s="213" t="s">
        <v>941</v>
      </c>
      <c r="B465" s="515" t="str">
        <f>'Orçamento Detalhado_Global'!B465</f>
        <v>[ ESCOLHER ]</v>
      </c>
      <c r="C465" s="447" t="str">
        <f>IF('Orçamento Detalhado_Global'!C465="","",'Orçamento Detalhado_Global'!C465)</f>
        <v/>
      </c>
      <c r="D465" s="211" t="str">
        <f>IF('Orçamento Detalhado_Global'!D465="","",'Orçamento Detalhado_Global'!D465)</f>
        <v/>
      </c>
      <c r="E465" s="570"/>
      <c r="F465" s="212" t="str">
        <f>IF('Orçamento Detalhado_Global'!F465="","",'Orçamento Detalhado_Global'!F465)</f>
        <v/>
      </c>
      <c r="G465" s="388">
        <f>'Orçamento Detalhado_Global'!G465</f>
        <v>0</v>
      </c>
      <c r="H465" s="213" t="str">
        <f t="shared" si="75"/>
        <v/>
      </c>
      <c r="I465" s="216" t="str">
        <f>'Orçamento Detalhado_Global'!I465</f>
        <v/>
      </c>
      <c r="J465" s="213" t="str">
        <f t="shared" si="76"/>
        <v/>
      </c>
      <c r="K465" s="70"/>
      <c r="L465" s="214"/>
      <c r="N465" s="317"/>
      <c r="O465" s="317"/>
      <c r="P465" s="317"/>
      <c r="Q465" s="317"/>
    </row>
    <row r="466" spans="1:17" s="67" customFormat="1" ht="18" customHeight="1" outlineLevel="2" thickTop="1" thickBot="1">
      <c r="A466" s="213" t="s">
        <v>942</v>
      </c>
      <c r="B466" s="515" t="str">
        <f>'Orçamento Detalhado_Global'!B466</f>
        <v>[ ESCOLHER ]</v>
      </c>
      <c r="C466" s="447" t="str">
        <f>IF('Orçamento Detalhado_Global'!C466="","",'Orçamento Detalhado_Global'!C466)</f>
        <v/>
      </c>
      <c r="D466" s="211" t="str">
        <f>IF('Orçamento Detalhado_Global'!D466="","",'Orçamento Detalhado_Global'!D466)</f>
        <v/>
      </c>
      <c r="E466" s="570"/>
      <c r="F466" s="212" t="str">
        <f>IF('Orçamento Detalhado_Global'!F466="","",'Orçamento Detalhado_Global'!F466)</f>
        <v/>
      </c>
      <c r="G466" s="388">
        <f>'Orçamento Detalhado_Global'!G466</f>
        <v>0</v>
      </c>
      <c r="H466" s="213" t="str">
        <f t="shared" si="75"/>
        <v/>
      </c>
      <c r="I466" s="216" t="str">
        <f>'Orçamento Detalhado_Global'!I466</f>
        <v/>
      </c>
      <c r="J466" s="213" t="str">
        <f t="shared" si="76"/>
        <v/>
      </c>
      <c r="K466" s="70"/>
      <c r="L466" s="214"/>
      <c r="N466" s="317"/>
      <c r="O466" s="317"/>
      <c r="P466" s="317"/>
      <c r="Q466" s="317"/>
    </row>
    <row r="467" spans="1:17" s="67" customFormat="1" ht="18" customHeight="1" outlineLevel="2" thickTop="1" thickBot="1">
      <c r="A467" s="213" t="s">
        <v>943</v>
      </c>
      <c r="B467" s="515" t="str">
        <f>'Orçamento Detalhado_Global'!B467</f>
        <v>[ ESCOLHER ]</v>
      </c>
      <c r="C467" s="447" t="str">
        <f>IF('Orçamento Detalhado_Global'!C467="","",'Orçamento Detalhado_Global'!C467)</f>
        <v/>
      </c>
      <c r="D467" s="211" t="str">
        <f>IF('Orçamento Detalhado_Global'!D467="","",'Orçamento Detalhado_Global'!D467)</f>
        <v/>
      </c>
      <c r="E467" s="570"/>
      <c r="F467" s="212" t="str">
        <f>IF('Orçamento Detalhado_Global'!F467="","",'Orçamento Detalhado_Global'!F467)</f>
        <v/>
      </c>
      <c r="G467" s="388">
        <f>'Orçamento Detalhado_Global'!G467</f>
        <v>0</v>
      </c>
      <c r="H467" s="213" t="str">
        <f t="shared" si="75"/>
        <v/>
      </c>
      <c r="I467" s="216" t="str">
        <f>'Orçamento Detalhado_Global'!I467</f>
        <v/>
      </c>
      <c r="J467" s="213" t="str">
        <f t="shared" si="76"/>
        <v/>
      </c>
      <c r="K467" s="70"/>
      <c r="L467" s="214"/>
      <c r="N467" s="317"/>
      <c r="O467" s="317"/>
      <c r="P467" s="317"/>
      <c r="Q467" s="317"/>
    </row>
    <row r="468" spans="1:17" s="67" customFormat="1" ht="18" customHeight="1" outlineLevel="2" thickTop="1" thickBot="1">
      <c r="A468" s="213" t="s">
        <v>944</v>
      </c>
      <c r="B468" s="515" t="str">
        <f>'Orçamento Detalhado_Global'!B468</f>
        <v>[ ESCOLHER ]</v>
      </c>
      <c r="C468" s="447" t="str">
        <f>IF('Orçamento Detalhado_Global'!C468="","",'Orçamento Detalhado_Global'!C468)</f>
        <v/>
      </c>
      <c r="D468" s="211" t="str">
        <f>IF('Orçamento Detalhado_Global'!D468="","",'Orçamento Detalhado_Global'!D468)</f>
        <v/>
      </c>
      <c r="E468" s="570"/>
      <c r="F468" s="212" t="str">
        <f>IF('Orçamento Detalhado_Global'!F468="","",'Orçamento Detalhado_Global'!F468)</f>
        <v/>
      </c>
      <c r="G468" s="388">
        <f>'Orçamento Detalhado_Global'!G468</f>
        <v>0</v>
      </c>
      <c r="H468" s="213" t="str">
        <f t="shared" si="75"/>
        <v/>
      </c>
      <c r="I468" s="216" t="str">
        <f>'Orçamento Detalhado_Global'!I468</f>
        <v/>
      </c>
      <c r="J468" s="213" t="str">
        <f t="shared" si="76"/>
        <v/>
      </c>
      <c r="K468" s="70"/>
      <c r="L468" s="214"/>
      <c r="N468" s="317"/>
      <c r="O468" s="317"/>
      <c r="P468" s="317"/>
      <c r="Q468" s="317"/>
    </row>
    <row r="469" spans="1:17" s="67" customFormat="1" ht="18" customHeight="1" outlineLevel="2" thickTop="1" thickBot="1">
      <c r="A469" s="213" t="s">
        <v>945</v>
      </c>
      <c r="B469" s="515" t="str">
        <f>'Orçamento Detalhado_Global'!B469</f>
        <v>[ ESCOLHER ]</v>
      </c>
      <c r="C469" s="447" t="str">
        <f>IF('Orçamento Detalhado_Global'!C469="","",'Orçamento Detalhado_Global'!C469)</f>
        <v/>
      </c>
      <c r="D469" s="211" t="str">
        <f>IF('Orçamento Detalhado_Global'!D469="","",'Orçamento Detalhado_Global'!D469)</f>
        <v/>
      </c>
      <c r="E469" s="570"/>
      <c r="F469" s="212" t="str">
        <f>IF('Orçamento Detalhado_Global'!F469="","",'Orçamento Detalhado_Global'!F469)</f>
        <v/>
      </c>
      <c r="G469" s="388">
        <f>'Orçamento Detalhado_Global'!G469</f>
        <v>0</v>
      </c>
      <c r="H469" s="213" t="str">
        <f t="shared" si="75"/>
        <v/>
      </c>
      <c r="I469" s="216" t="str">
        <f>'Orçamento Detalhado_Global'!I469</f>
        <v/>
      </c>
      <c r="J469" s="213" t="str">
        <f t="shared" si="76"/>
        <v/>
      </c>
      <c r="K469" s="68"/>
      <c r="L469" s="214"/>
      <c r="N469" s="317"/>
      <c r="O469" s="317"/>
      <c r="P469" s="317"/>
      <c r="Q469" s="317"/>
    </row>
    <row r="470" spans="1:17" s="67" customFormat="1" ht="18" customHeight="1" outlineLevel="1" thickTop="1" thickBot="1">
      <c r="A470" s="226" t="s">
        <v>946</v>
      </c>
      <c r="B470" s="442"/>
      <c r="C470" s="446"/>
      <c r="D470" s="227" t="s">
        <v>947</v>
      </c>
      <c r="E470" s="228"/>
      <c r="F470" s="228"/>
      <c r="G470" s="219"/>
      <c r="H470" s="219">
        <f>SUM(H471:H479)</f>
        <v>0</v>
      </c>
      <c r="I470" s="219"/>
      <c r="J470" s="219">
        <f>SUM(J471:J479)</f>
        <v>0</v>
      </c>
      <c r="K470" s="68"/>
      <c r="L470" s="223"/>
      <c r="N470" s="317"/>
      <c r="O470" s="317"/>
      <c r="P470" s="317"/>
      <c r="Q470" s="317"/>
    </row>
    <row r="471" spans="1:17" s="67" customFormat="1" ht="18" customHeight="1" outlineLevel="2" thickTop="1" thickBot="1">
      <c r="A471" s="213" t="s">
        <v>948</v>
      </c>
      <c r="B471" s="515" t="str">
        <f>'Orçamento Detalhado_Global'!B471</f>
        <v>[ ESCOLHER ]</v>
      </c>
      <c r="C471" s="447" t="str">
        <f>IF('Orçamento Detalhado_Global'!C471="","",'Orçamento Detalhado_Global'!C471)</f>
        <v/>
      </c>
      <c r="D471" s="211" t="str">
        <f>IF('Orçamento Detalhado_Global'!D471="","",'Orçamento Detalhado_Global'!D471)</f>
        <v>Paisagismo Plantio de arvores ornamentais - calçada</v>
      </c>
      <c r="E471" s="570"/>
      <c r="F471" s="212" t="str">
        <f>IF('Orçamento Detalhado_Global'!F471="","",'Orçamento Detalhado_Global'!F471)</f>
        <v>M²</v>
      </c>
      <c r="G471" s="388">
        <f>'Orçamento Detalhado_Global'!G471</f>
        <v>0</v>
      </c>
      <c r="H471" s="213" t="str">
        <f t="shared" ref="H471:H479" si="77">IF(E471="","",ROUND(G471*E471,2))</f>
        <v/>
      </c>
      <c r="I471" s="216" t="str">
        <f>'Orçamento Detalhado_Global'!I471</f>
        <v/>
      </c>
      <c r="J471" s="213" t="str">
        <f t="shared" ref="J471:J479" si="78">IF(E471="","",ROUND(I471*E471,2))</f>
        <v/>
      </c>
      <c r="K471" s="68"/>
      <c r="L471" s="214"/>
      <c r="N471" s="317"/>
      <c r="O471" s="317"/>
      <c r="P471" s="317"/>
      <c r="Q471" s="317"/>
    </row>
    <row r="472" spans="1:17" s="67" customFormat="1" ht="18" customHeight="1" outlineLevel="2" thickTop="1" thickBot="1">
      <c r="A472" s="213" t="s">
        <v>950</v>
      </c>
      <c r="B472" s="515" t="str">
        <f>'Orçamento Detalhado_Global'!B472</f>
        <v>[ ESCOLHER ]</v>
      </c>
      <c r="C472" s="447" t="str">
        <f>IF('Orçamento Detalhado_Global'!C472="","",'Orçamento Detalhado_Global'!C472)</f>
        <v/>
      </c>
      <c r="D472" s="211" t="str">
        <f>IF('Orçamento Detalhado_Global'!D472="","",'Orçamento Detalhado_Global'!D472)</f>
        <v>Paisagismo Plantio de grama - calçada</v>
      </c>
      <c r="E472" s="570"/>
      <c r="F472" s="212" t="str">
        <f>IF('Orçamento Detalhado_Global'!F472="","",'Orçamento Detalhado_Global'!F472)</f>
        <v>M²</v>
      </c>
      <c r="G472" s="388">
        <f>'Orçamento Detalhado_Global'!G472</f>
        <v>0</v>
      </c>
      <c r="H472" s="213" t="str">
        <f t="shared" si="77"/>
        <v/>
      </c>
      <c r="I472" s="216" t="str">
        <f>'Orçamento Detalhado_Global'!I472</f>
        <v/>
      </c>
      <c r="J472" s="213" t="str">
        <f t="shared" si="78"/>
        <v/>
      </c>
      <c r="K472" s="68"/>
      <c r="L472" s="214"/>
      <c r="N472" s="317"/>
      <c r="O472" s="317"/>
      <c r="P472" s="317"/>
      <c r="Q472" s="317"/>
    </row>
    <row r="473" spans="1:17" s="67" customFormat="1" ht="18" customHeight="1" outlineLevel="2" thickTop="1" thickBot="1">
      <c r="A473" s="213" t="s">
        <v>952</v>
      </c>
      <c r="B473" s="515" t="str">
        <f>'Orçamento Detalhado_Global'!B473</f>
        <v>[ ESCOLHER ]</v>
      </c>
      <c r="C473" s="447" t="str">
        <f>IF('Orçamento Detalhado_Global'!C473="","",'Orçamento Detalhado_Global'!C473)</f>
        <v/>
      </c>
      <c r="D473" s="211" t="str">
        <f>IF('Orçamento Detalhado_Global'!D473="","",'Orçamento Detalhado_Global'!D473)</f>
        <v>Paisagismo interno</v>
      </c>
      <c r="E473" s="570"/>
      <c r="F473" s="212" t="str">
        <f>IF('Orçamento Detalhado_Global'!F473="","",'Orçamento Detalhado_Global'!F473)</f>
        <v>VB</v>
      </c>
      <c r="G473" s="388">
        <f>'Orçamento Detalhado_Global'!G473</f>
        <v>0</v>
      </c>
      <c r="H473" s="213" t="str">
        <f t="shared" si="77"/>
        <v/>
      </c>
      <c r="I473" s="216" t="str">
        <f>'Orçamento Detalhado_Global'!I473</f>
        <v/>
      </c>
      <c r="J473" s="213" t="str">
        <f t="shared" si="78"/>
        <v/>
      </c>
      <c r="K473" s="68"/>
      <c r="L473" s="214"/>
      <c r="N473" s="317"/>
      <c r="O473" s="317"/>
      <c r="P473" s="317"/>
      <c r="Q473" s="317"/>
    </row>
    <row r="474" spans="1:17" s="67" customFormat="1" ht="18" customHeight="1" outlineLevel="2" thickTop="1" thickBot="1">
      <c r="A474" s="213" t="s">
        <v>954</v>
      </c>
      <c r="B474" s="515" t="str">
        <f>'Orçamento Detalhado_Global'!B474</f>
        <v>[ ESCOLHER ]</v>
      </c>
      <c r="C474" s="447" t="str">
        <f>IF('Orçamento Detalhado_Global'!C474="","",'Orçamento Detalhado_Global'!C474)</f>
        <v/>
      </c>
      <c r="D474" s="211" t="str">
        <f>IF('Orçamento Detalhado_Global'!D474="","",'Orçamento Detalhado_Global'!D474)</f>
        <v>TCRA/ TCA</v>
      </c>
      <c r="E474" s="570"/>
      <c r="F474" s="212" t="str">
        <f>IF('Orçamento Detalhado_Global'!F474="","",'Orçamento Detalhado_Global'!F474)</f>
        <v>VB</v>
      </c>
      <c r="G474" s="388">
        <f>'Orçamento Detalhado_Global'!G474</f>
        <v>0</v>
      </c>
      <c r="H474" s="213" t="str">
        <f t="shared" si="77"/>
        <v/>
      </c>
      <c r="I474" s="216" t="str">
        <f>'Orçamento Detalhado_Global'!I474</f>
        <v/>
      </c>
      <c r="J474" s="213" t="str">
        <f t="shared" si="78"/>
        <v/>
      </c>
      <c r="K474" s="68"/>
      <c r="L474" s="214"/>
      <c r="N474" s="317"/>
      <c r="O474" s="317"/>
      <c r="P474" s="317"/>
      <c r="Q474" s="317"/>
    </row>
    <row r="475" spans="1:17" s="67" customFormat="1" ht="18" customHeight="1" outlineLevel="2" thickTop="1" thickBot="1">
      <c r="A475" s="213" t="s">
        <v>956</v>
      </c>
      <c r="B475" s="515" t="str">
        <f>'Orçamento Detalhado_Global'!B475</f>
        <v>[ ESCOLHER ]</v>
      </c>
      <c r="C475" s="447" t="str">
        <f>IF('Orçamento Detalhado_Global'!C475="","",'Orçamento Detalhado_Global'!C475)</f>
        <v/>
      </c>
      <c r="D475" s="211" t="str">
        <f>IF('Orçamento Detalhado_Global'!D475="","",'Orçamento Detalhado_Global'!D475)</f>
        <v>Ligações Definitivas</v>
      </c>
      <c r="E475" s="570"/>
      <c r="F475" s="212" t="str">
        <f>IF('Orçamento Detalhado_Global'!F475="","",'Orçamento Detalhado_Global'!F475)</f>
        <v>VB</v>
      </c>
      <c r="G475" s="388">
        <f>'Orçamento Detalhado_Global'!G475</f>
        <v>0</v>
      </c>
      <c r="H475" s="213" t="str">
        <f t="shared" si="77"/>
        <v/>
      </c>
      <c r="I475" s="216" t="str">
        <f>'Orçamento Detalhado_Global'!I475</f>
        <v/>
      </c>
      <c r="J475" s="213" t="str">
        <f t="shared" si="78"/>
        <v/>
      </c>
      <c r="K475" s="68"/>
      <c r="L475" s="214"/>
      <c r="N475" s="317"/>
      <c r="O475" s="317"/>
      <c r="P475" s="317"/>
      <c r="Q475" s="317"/>
    </row>
    <row r="476" spans="1:17" s="67" customFormat="1" ht="18" customHeight="1" outlineLevel="2" thickTop="1" thickBot="1">
      <c r="A476" s="213" t="s">
        <v>958</v>
      </c>
      <c r="B476" s="515" t="str">
        <f>'Orçamento Detalhado_Global'!B476</f>
        <v>[ ESCOLHER ]</v>
      </c>
      <c r="C476" s="447" t="str">
        <f>IF('Orçamento Detalhado_Global'!C476="","",'Orçamento Detalhado_Global'!C476)</f>
        <v/>
      </c>
      <c r="D476" s="211" t="str">
        <f>IF('Orçamento Detalhado_Global'!D476="","",'Orçamento Detalhado_Global'!D476)</f>
        <v/>
      </c>
      <c r="E476" s="570"/>
      <c r="F476" s="212" t="str">
        <f>IF('Orçamento Detalhado_Global'!F476="","",'Orçamento Detalhado_Global'!F476)</f>
        <v/>
      </c>
      <c r="G476" s="388">
        <f>'Orçamento Detalhado_Global'!G476</f>
        <v>0</v>
      </c>
      <c r="H476" s="213" t="str">
        <f t="shared" si="77"/>
        <v/>
      </c>
      <c r="I476" s="216" t="str">
        <f>'Orçamento Detalhado_Global'!I476</f>
        <v/>
      </c>
      <c r="J476" s="213" t="str">
        <f t="shared" si="78"/>
        <v/>
      </c>
      <c r="K476" s="68"/>
      <c r="L476" s="214"/>
      <c r="N476" s="317"/>
      <c r="O476" s="317"/>
      <c r="P476" s="317"/>
      <c r="Q476" s="317"/>
    </row>
    <row r="477" spans="1:17" s="67" customFormat="1" ht="18" customHeight="1" outlineLevel="2" thickTop="1" thickBot="1">
      <c r="A477" s="213" t="s">
        <v>959</v>
      </c>
      <c r="B477" s="515" t="str">
        <f>'Orçamento Detalhado_Global'!B477</f>
        <v>[ ESCOLHER ]</v>
      </c>
      <c r="C477" s="447" t="str">
        <f>IF('Orçamento Detalhado_Global'!C477="","",'Orçamento Detalhado_Global'!C477)</f>
        <v/>
      </c>
      <c r="D477" s="211" t="str">
        <f>IF('Orçamento Detalhado_Global'!D477="","",'Orçamento Detalhado_Global'!D477)</f>
        <v/>
      </c>
      <c r="E477" s="570"/>
      <c r="F477" s="212" t="str">
        <f>IF('Orçamento Detalhado_Global'!F477="","",'Orçamento Detalhado_Global'!F477)</f>
        <v/>
      </c>
      <c r="G477" s="388">
        <f>'Orçamento Detalhado_Global'!G477</f>
        <v>0</v>
      </c>
      <c r="H477" s="213" t="str">
        <f t="shared" si="77"/>
        <v/>
      </c>
      <c r="I477" s="216" t="str">
        <f>'Orçamento Detalhado_Global'!I477</f>
        <v/>
      </c>
      <c r="J477" s="213" t="str">
        <f t="shared" si="78"/>
        <v/>
      </c>
      <c r="K477" s="68"/>
      <c r="L477" s="214"/>
      <c r="N477" s="317"/>
      <c r="O477" s="317"/>
      <c r="P477" s="317"/>
      <c r="Q477" s="317"/>
    </row>
    <row r="478" spans="1:17" s="67" customFormat="1" ht="18" customHeight="1" outlineLevel="2" thickTop="1" thickBot="1">
      <c r="A478" s="213" t="s">
        <v>960</v>
      </c>
      <c r="B478" s="515" t="str">
        <f>'Orçamento Detalhado_Global'!B478</f>
        <v>[ ESCOLHER ]</v>
      </c>
      <c r="C478" s="447" t="str">
        <f>IF('Orçamento Detalhado_Global'!C478="","",'Orçamento Detalhado_Global'!C478)</f>
        <v/>
      </c>
      <c r="D478" s="211" t="str">
        <f>IF('Orçamento Detalhado_Global'!D478="","",'Orçamento Detalhado_Global'!D478)</f>
        <v/>
      </c>
      <c r="E478" s="570"/>
      <c r="F478" s="212" t="str">
        <f>IF('Orçamento Detalhado_Global'!F478="","",'Orçamento Detalhado_Global'!F478)</f>
        <v/>
      </c>
      <c r="G478" s="388">
        <f>'Orçamento Detalhado_Global'!G478</f>
        <v>0</v>
      </c>
      <c r="H478" s="213" t="str">
        <f t="shared" si="77"/>
        <v/>
      </c>
      <c r="I478" s="216" t="str">
        <f>'Orçamento Detalhado_Global'!I478</f>
        <v/>
      </c>
      <c r="J478" s="213" t="str">
        <f t="shared" si="78"/>
        <v/>
      </c>
      <c r="K478" s="68"/>
      <c r="L478" s="214"/>
      <c r="N478" s="317"/>
      <c r="O478" s="317"/>
      <c r="P478" s="317"/>
      <c r="Q478" s="317"/>
    </row>
    <row r="479" spans="1:17" s="67" customFormat="1" ht="18" customHeight="1" outlineLevel="2" thickTop="1" thickBot="1">
      <c r="A479" s="213" t="s">
        <v>961</v>
      </c>
      <c r="B479" s="515" t="str">
        <f>'Orçamento Detalhado_Global'!B479</f>
        <v>[ ESCOLHER ]</v>
      </c>
      <c r="C479" s="447" t="str">
        <f>IF('Orçamento Detalhado_Global'!C479="","",'Orçamento Detalhado_Global'!C479)</f>
        <v/>
      </c>
      <c r="D479" s="211" t="str">
        <f>IF('Orçamento Detalhado_Global'!D479="","",'Orçamento Detalhado_Global'!D479)</f>
        <v/>
      </c>
      <c r="E479" s="570"/>
      <c r="F479" s="212" t="str">
        <f>IF('Orçamento Detalhado_Global'!F479="","",'Orçamento Detalhado_Global'!F479)</f>
        <v/>
      </c>
      <c r="G479" s="388">
        <f>'Orçamento Detalhado_Global'!G479</f>
        <v>0</v>
      </c>
      <c r="H479" s="213" t="str">
        <f t="shared" si="77"/>
        <v/>
      </c>
      <c r="I479" s="216" t="str">
        <f>'Orçamento Detalhado_Global'!I479</f>
        <v/>
      </c>
      <c r="J479" s="213" t="str">
        <f t="shared" si="78"/>
        <v/>
      </c>
      <c r="K479" s="68"/>
      <c r="L479" s="214"/>
      <c r="N479" s="317"/>
      <c r="O479" s="317"/>
      <c r="P479" s="317"/>
      <c r="Q479" s="317"/>
    </row>
    <row r="480" spans="1:17" s="67" customFormat="1" ht="18" customHeight="1" thickTop="1" thickBot="1">
      <c r="A480" s="224">
        <v>4</v>
      </c>
      <c r="B480" s="443"/>
      <c r="C480" s="65"/>
      <c r="D480" s="222" t="s">
        <v>179</v>
      </c>
      <c r="E480" s="65"/>
      <c r="F480" s="65"/>
      <c r="G480" s="221"/>
      <c r="H480" s="231">
        <f>SUM(H481:H492)</f>
        <v>0</v>
      </c>
      <c r="I480" s="221"/>
      <c r="J480" s="231">
        <f>SUM(J481:J492)</f>
        <v>0</v>
      </c>
      <c r="K480" s="63"/>
      <c r="L480" s="64"/>
      <c r="N480" s="317"/>
      <c r="O480" s="317"/>
      <c r="P480" s="317"/>
      <c r="Q480" s="317"/>
    </row>
    <row r="481" spans="1:17" s="67" customFormat="1" ht="18" customHeight="1" outlineLevel="1" thickTop="1" thickBot="1">
      <c r="A481" s="213" t="s">
        <v>962</v>
      </c>
      <c r="B481" s="515" t="str">
        <f>'Orçamento Detalhado_Global'!B481</f>
        <v>[ ESCOLHER ]</v>
      </c>
      <c r="C481" s="447" t="str">
        <f>IF('Orçamento Detalhado_Global'!C481="","",'Orçamento Detalhado_Global'!C481)</f>
        <v/>
      </c>
      <c r="D481" s="211" t="str">
        <f>IF('Orçamento Detalhado_Global'!D481="","",'Orçamento Detalhado_Global'!D481)</f>
        <v>Abrigos e Cilindros/Equip.</v>
      </c>
      <c r="E481" s="570"/>
      <c r="F481" s="212" t="str">
        <f>IF('Orçamento Detalhado_Global'!F481="","",'Orçamento Detalhado_Global'!F481)</f>
        <v>VB</v>
      </c>
      <c r="G481" s="388">
        <f>'Orçamento Detalhado_Global'!G481</f>
        <v>0</v>
      </c>
      <c r="H481" s="213" t="str">
        <f t="shared" ref="H481:H492" si="79">IF(E481="","",ROUND(G481*E481,2))</f>
        <v/>
      </c>
      <c r="I481" s="216" t="str">
        <f>'Orçamento Detalhado_Global'!I481</f>
        <v/>
      </c>
      <c r="J481" s="213" t="str">
        <f t="shared" ref="J481:J492" si="80">IF(E481="","",ROUND(I481*E481,2))</f>
        <v/>
      </c>
      <c r="K481" s="68"/>
      <c r="L481" s="214"/>
      <c r="N481" s="317"/>
      <c r="O481" s="317"/>
      <c r="P481" s="317"/>
      <c r="Q481" s="317"/>
    </row>
    <row r="482" spans="1:17" s="67" customFormat="1" ht="18" customHeight="1" outlineLevel="1" thickTop="1" thickBot="1">
      <c r="A482" s="213" t="s">
        <v>964</v>
      </c>
      <c r="B482" s="515" t="str">
        <f>'Orçamento Detalhado_Global'!B482</f>
        <v>[ ESCOLHER ]</v>
      </c>
      <c r="C482" s="447" t="str">
        <f>IF('Orçamento Detalhado_Global'!C482="","",'Orçamento Detalhado_Global'!C482)</f>
        <v/>
      </c>
      <c r="D482" s="211" t="str">
        <f>IF('Orçamento Detalhado_Global'!D482="","",'Orçamento Detalhado_Global'!D482)</f>
        <v>Lixeira</v>
      </c>
      <c r="E482" s="570"/>
      <c r="F482" s="212" t="str">
        <f>IF('Orçamento Detalhado_Global'!F482="","",'Orçamento Detalhado_Global'!F482)</f>
        <v>VB</v>
      </c>
      <c r="G482" s="388">
        <f>'Orçamento Detalhado_Global'!G482</f>
        <v>0</v>
      </c>
      <c r="H482" s="213" t="str">
        <f t="shared" si="79"/>
        <v/>
      </c>
      <c r="I482" s="216" t="str">
        <f>'Orçamento Detalhado_Global'!I482</f>
        <v/>
      </c>
      <c r="J482" s="213" t="str">
        <f t="shared" si="80"/>
        <v/>
      </c>
      <c r="K482" s="68"/>
      <c r="L482" s="214"/>
      <c r="N482" s="317"/>
      <c r="O482" s="317"/>
      <c r="P482" s="317"/>
      <c r="Q482" s="317"/>
    </row>
    <row r="483" spans="1:17" s="67" customFormat="1" ht="18" customHeight="1" outlineLevel="1" thickTop="1" thickBot="1">
      <c r="A483" s="213" t="s">
        <v>966</v>
      </c>
      <c r="B483" s="515" t="str">
        <f>'Orçamento Detalhado_Global'!B483</f>
        <v>[ ESCOLHER ]</v>
      </c>
      <c r="C483" s="447" t="str">
        <f>IF('Orçamento Detalhado_Global'!C483="","",'Orçamento Detalhado_Global'!C483)</f>
        <v/>
      </c>
      <c r="D483" s="211" t="str">
        <f>IF('Orçamento Detalhado_Global'!D483="","",'Orçamento Detalhado_Global'!D483)</f>
        <v>Portaria</v>
      </c>
      <c r="E483" s="570"/>
      <c r="F483" s="212" t="str">
        <f>IF('Orçamento Detalhado_Global'!F483="","",'Orçamento Detalhado_Global'!F483)</f>
        <v>VB</v>
      </c>
      <c r="G483" s="388">
        <f>'Orçamento Detalhado_Global'!G483</f>
        <v>0</v>
      </c>
      <c r="H483" s="213" t="str">
        <f t="shared" si="79"/>
        <v/>
      </c>
      <c r="I483" s="216" t="str">
        <f>'Orçamento Detalhado_Global'!I483</f>
        <v/>
      </c>
      <c r="J483" s="213" t="str">
        <f t="shared" si="80"/>
        <v/>
      </c>
      <c r="K483" s="68"/>
      <c r="L483" s="214"/>
      <c r="N483" s="317"/>
      <c r="O483" s="317"/>
      <c r="P483" s="317"/>
      <c r="Q483" s="317"/>
    </row>
    <row r="484" spans="1:17" s="67" customFormat="1" ht="18" customHeight="1" outlineLevel="1" thickTop="1" thickBot="1">
      <c r="A484" s="213" t="s">
        <v>968</v>
      </c>
      <c r="B484" s="515" t="str">
        <f>'Orçamento Detalhado_Global'!B484</f>
        <v>[ ESCOLHER ]</v>
      </c>
      <c r="C484" s="447" t="str">
        <f>IF('Orçamento Detalhado_Global'!C484="","",'Orçamento Detalhado_Global'!C484)</f>
        <v/>
      </c>
      <c r="D484" s="211" t="str">
        <f>IF('Orçamento Detalhado_Global'!D484="","",'Orçamento Detalhado_Global'!D484)</f>
        <v>Salão de Festas</v>
      </c>
      <c r="E484" s="570"/>
      <c r="F484" s="212" t="str">
        <f>IF('Orçamento Detalhado_Global'!F484="","",'Orçamento Detalhado_Global'!F484)</f>
        <v>VB</v>
      </c>
      <c r="G484" s="388">
        <f>'Orçamento Detalhado_Global'!G484</f>
        <v>0</v>
      </c>
      <c r="H484" s="213" t="str">
        <f t="shared" si="79"/>
        <v/>
      </c>
      <c r="I484" s="216" t="str">
        <f>'Orçamento Detalhado_Global'!I484</f>
        <v/>
      </c>
      <c r="J484" s="213" t="str">
        <f t="shared" si="80"/>
        <v/>
      </c>
      <c r="K484" s="68"/>
      <c r="L484" s="214"/>
      <c r="N484" s="317"/>
      <c r="O484" s="317"/>
      <c r="P484" s="317"/>
      <c r="Q484" s="317"/>
    </row>
    <row r="485" spans="1:17" s="67" customFormat="1" ht="18" customHeight="1" outlineLevel="1" thickTop="1" thickBot="1">
      <c r="A485" s="213" t="s">
        <v>969</v>
      </c>
      <c r="B485" s="515" t="str">
        <f>'Orçamento Detalhado_Global'!B485</f>
        <v>[ ESCOLHER ]</v>
      </c>
      <c r="C485" s="447" t="str">
        <f>IF('Orçamento Detalhado_Global'!C485="","",'Orçamento Detalhado_Global'!C485)</f>
        <v/>
      </c>
      <c r="D485" s="211" t="str">
        <f>IF('Orçamento Detalhado_Global'!D485="","",'Orçamento Detalhado_Global'!D485)</f>
        <v>Playground</v>
      </c>
      <c r="E485" s="570"/>
      <c r="F485" s="212" t="str">
        <f>IF('Orçamento Detalhado_Global'!F485="","",'Orçamento Detalhado_Global'!F485)</f>
        <v>VB</v>
      </c>
      <c r="G485" s="388">
        <f>'Orçamento Detalhado_Global'!G485</f>
        <v>0</v>
      </c>
      <c r="H485" s="213" t="str">
        <f t="shared" si="79"/>
        <v/>
      </c>
      <c r="I485" s="216" t="str">
        <f>'Orçamento Detalhado_Global'!I485</f>
        <v/>
      </c>
      <c r="J485" s="213" t="str">
        <f t="shared" si="80"/>
        <v/>
      </c>
      <c r="K485" s="68"/>
      <c r="L485" s="214"/>
      <c r="N485" s="317"/>
      <c r="O485" s="317"/>
      <c r="P485" s="317"/>
      <c r="Q485" s="317"/>
    </row>
    <row r="486" spans="1:17" s="67" customFormat="1" ht="18" customHeight="1" outlineLevel="1" thickTop="1" thickBot="1">
      <c r="A486" s="213" t="s">
        <v>970</v>
      </c>
      <c r="B486" s="515" t="str">
        <f>'Orçamento Detalhado_Global'!B486</f>
        <v>[ ESCOLHER ]</v>
      </c>
      <c r="C486" s="447" t="str">
        <f>IF('Orçamento Detalhado_Global'!C486="","",'Orçamento Detalhado_Global'!C486)</f>
        <v/>
      </c>
      <c r="D486" s="211" t="str">
        <f>IF('Orçamento Detalhado_Global'!D486="","",'Orçamento Detalhado_Global'!D486)</f>
        <v>Quadra</v>
      </c>
      <c r="E486" s="570"/>
      <c r="F486" s="212" t="str">
        <f>IF('Orçamento Detalhado_Global'!F486="","",'Orçamento Detalhado_Global'!F486)</f>
        <v>VB</v>
      </c>
      <c r="G486" s="388">
        <f>'Orçamento Detalhado_Global'!G486</f>
        <v>0</v>
      </c>
      <c r="H486" s="213" t="str">
        <f t="shared" si="79"/>
        <v/>
      </c>
      <c r="I486" s="216" t="str">
        <f>'Orçamento Detalhado_Global'!I486</f>
        <v/>
      </c>
      <c r="J486" s="213" t="str">
        <f t="shared" si="80"/>
        <v/>
      </c>
      <c r="K486" s="68"/>
      <c r="L486" s="214"/>
      <c r="N486" s="317"/>
      <c r="O486" s="317"/>
      <c r="P486" s="317"/>
      <c r="Q486" s="317"/>
    </row>
    <row r="487" spans="1:17" s="67" customFormat="1" ht="18" customHeight="1" outlineLevel="1" thickTop="1" thickBot="1">
      <c r="A487" s="213" t="s">
        <v>971</v>
      </c>
      <c r="B487" s="515" t="str">
        <f>'Orçamento Detalhado_Global'!B487</f>
        <v>[ ESCOLHER ]</v>
      </c>
      <c r="C487" s="447" t="str">
        <f>IF('Orçamento Detalhado_Global'!C487="","",'Orçamento Detalhado_Global'!C487)</f>
        <v/>
      </c>
      <c r="D487" s="211" t="str">
        <f>IF('Orçamento Detalhado_Global'!D487="","",'Orçamento Detalhado_Global'!D487)</f>
        <v>Quiosque / Churrasqueira</v>
      </c>
      <c r="E487" s="570"/>
      <c r="F487" s="212" t="str">
        <f>IF('Orçamento Detalhado_Global'!F487="","",'Orçamento Detalhado_Global'!F487)</f>
        <v>VB</v>
      </c>
      <c r="G487" s="388">
        <f>'Orçamento Detalhado_Global'!G487</f>
        <v>0</v>
      </c>
      <c r="H487" s="213" t="str">
        <f t="shared" si="79"/>
        <v/>
      </c>
      <c r="I487" s="216" t="str">
        <f>'Orçamento Detalhado_Global'!I487</f>
        <v/>
      </c>
      <c r="J487" s="213" t="str">
        <f t="shared" si="80"/>
        <v/>
      </c>
      <c r="K487" s="68"/>
      <c r="L487" s="214"/>
      <c r="N487" s="317"/>
      <c r="O487" s="317"/>
      <c r="P487" s="317"/>
      <c r="Q487" s="317"/>
    </row>
    <row r="488" spans="1:17" s="67" customFormat="1" ht="18" customHeight="1" outlineLevel="1" thickTop="1" thickBot="1">
      <c r="A488" s="213" t="s">
        <v>973</v>
      </c>
      <c r="B488" s="515" t="str">
        <f>'Orçamento Detalhado_Global'!B488</f>
        <v>[ ESCOLHER ]</v>
      </c>
      <c r="C488" s="447" t="str">
        <f>IF('Orçamento Detalhado_Global'!C488="","",'Orçamento Detalhado_Global'!C488)</f>
        <v/>
      </c>
      <c r="D488" s="211" t="str">
        <f>IF('Orçamento Detalhado_Global'!D488="","",'Orçamento Detalhado_Global'!D488)</f>
        <v/>
      </c>
      <c r="E488" s="570"/>
      <c r="F488" s="212" t="str">
        <f>IF('Orçamento Detalhado_Global'!F488="","",'Orçamento Detalhado_Global'!F488)</f>
        <v/>
      </c>
      <c r="G488" s="388">
        <f>'Orçamento Detalhado_Global'!G488</f>
        <v>0</v>
      </c>
      <c r="H488" s="213" t="str">
        <f t="shared" si="79"/>
        <v/>
      </c>
      <c r="I488" s="216" t="str">
        <f>'Orçamento Detalhado_Global'!I488</f>
        <v/>
      </c>
      <c r="J488" s="213" t="str">
        <f t="shared" si="80"/>
        <v/>
      </c>
      <c r="K488" s="68"/>
      <c r="L488" s="214"/>
      <c r="N488" s="317"/>
      <c r="O488" s="317"/>
      <c r="P488" s="317"/>
      <c r="Q488" s="317"/>
    </row>
    <row r="489" spans="1:17" s="67" customFormat="1" ht="18" customHeight="1" outlineLevel="1" thickTop="1" thickBot="1">
      <c r="A489" s="213" t="s">
        <v>974</v>
      </c>
      <c r="B489" s="515" t="str">
        <f>'Orçamento Detalhado_Global'!B489</f>
        <v>[ ESCOLHER ]</v>
      </c>
      <c r="C489" s="447" t="str">
        <f>IF('Orçamento Detalhado_Global'!C489="","",'Orçamento Detalhado_Global'!C489)</f>
        <v/>
      </c>
      <c r="D489" s="211" t="str">
        <f>IF('Orçamento Detalhado_Global'!D489="","",'Orçamento Detalhado_Global'!D489)</f>
        <v/>
      </c>
      <c r="E489" s="570"/>
      <c r="F489" s="212" t="str">
        <f>IF('Orçamento Detalhado_Global'!F489="","",'Orçamento Detalhado_Global'!F489)</f>
        <v/>
      </c>
      <c r="G489" s="388">
        <f>'Orçamento Detalhado_Global'!G489</f>
        <v>0</v>
      </c>
      <c r="H489" s="213" t="str">
        <f t="shared" si="79"/>
        <v/>
      </c>
      <c r="I489" s="216" t="str">
        <f>'Orçamento Detalhado_Global'!I489</f>
        <v/>
      </c>
      <c r="J489" s="213" t="str">
        <f t="shared" si="80"/>
        <v/>
      </c>
      <c r="K489" s="68"/>
      <c r="L489" s="214"/>
      <c r="N489" s="317"/>
      <c r="O489" s="317"/>
      <c r="P489" s="317"/>
      <c r="Q489" s="317"/>
    </row>
    <row r="490" spans="1:17" s="67" customFormat="1" ht="18" customHeight="1" outlineLevel="1" thickTop="1" thickBot="1">
      <c r="A490" s="213" t="s">
        <v>975</v>
      </c>
      <c r="B490" s="515" t="str">
        <f>'Orçamento Detalhado_Global'!B490</f>
        <v>[ ESCOLHER ]</v>
      </c>
      <c r="C490" s="447" t="str">
        <f>IF('Orçamento Detalhado_Global'!C490="","",'Orçamento Detalhado_Global'!C490)</f>
        <v/>
      </c>
      <c r="D490" s="211" t="str">
        <f>IF('Orçamento Detalhado_Global'!D490="","",'Orçamento Detalhado_Global'!D490)</f>
        <v/>
      </c>
      <c r="E490" s="570"/>
      <c r="F490" s="212" t="str">
        <f>IF('Orçamento Detalhado_Global'!F490="","",'Orçamento Detalhado_Global'!F490)</f>
        <v/>
      </c>
      <c r="G490" s="388">
        <f>'Orçamento Detalhado_Global'!G490</f>
        <v>0</v>
      </c>
      <c r="H490" s="213" t="str">
        <f t="shared" si="79"/>
        <v/>
      </c>
      <c r="I490" s="216" t="str">
        <f>'Orçamento Detalhado_Global'!I490</f>
        <v/>
      </c>
      <c r="J490" s="213" t="str">
        <f t="shared" si="80"/>
        <v/>
      </c>
      <c r="K490" s="68"/>
      <c r="L490" s="214"/>
      <c r="N490" s="317"/>
      <c r="O490" s="317"/>
      <c r="P490" s="317"/>
      <c r="Q490" s="317"/>
    </row>
    <row r="491" spans="1:17" s="67" customFormat="1" ht="18" customHeight="1" outlineLevel="1" thickTop="1" thickBot="1">
      <c r="A491" s="213" t="s">
        <v>976</v>
      </c>
      <c r="B491" s="515" t="str">
        <f>'Orçamento Detalhado_Global'!B491</f>
        <v>[ ESCOLHER ]</v>
      </c>
      <c r="C491" s="447" t="str">
        <f>IF('Orçamento Detalhado_Global'!C491="","",'Orçamento Detalhado_Global'!C491)</f>
        <v/>
      </c>
      <c r="D491" s="211" t="str">
        <f>IF('Orçamento Detalhado_Global'!D491="","",'Orçamento Detalhado_Global'!D491)</f>
        <v/>
      </c>
      <c r="E491" s="570"/>
      <c r="F491" s="212" t="str">
        <f>IF('Orçamento Detalhado_Global'!F491="","",'Orçamento Detalhado_Global'!F491)</f>
        <v/>
      </c>
      <c r="G491" s="388">
        <f>'Orçamento Detalhado_Global'!G491</f>
        <v>0</v>
      </c>
      <c r="H491" s="213" t="str">
        <f t="shared" si="79"/>
        <v/>
      </c>
      <c r="I491" s="216" t="str">
        <f>'Orçamento Detalhado_Global'!I491</f>
        <v/>
      </c>
      <c r="J491" s="213" t="str">
        <f t="shared" si="80"/>
        <v/>
      </c>
      <c r="K491" s="68"/>
      <c r="L491" s="214"/>
      <c r="N491" s="317"/>
      <c r="O491" s="317"/>
      <c r="P491" s="317"/>
      <c r="Q491" s="317"/>
    </row>
    <row r="492" spans="1:17" s="67" customFormat="1" ht="18" customHeight="1" outlineLevel="1" thickTop="1" thickBot="1">
      <c r="A492" s="213" t="s">
        <v>977</v>
      </c>
      <c r="B492" s="515" t="str">
        <f>'Orçamento Detalhado_Global'!B492</f>
        <v>[ ESCOLHER ]</v>
      </c>
      <c r="C492" s="447" t="str">
        <f>IF('Orçamento Detalhado_Global'!C492="","",'Orçamento Detalhado_Global'!C492)</f>
        <v/>
      </c>
      <c r="D492" s="211" t="str">
        <f>IF('Orçamento Detalhado_Global'!D492="","",'Orçamento Detalhado_Global'!D492)</f>
        <v/>
      </c>
      <c r="E492" s="570"/>
      <c r="F492" s="212" t="str">
        <f>IF('Orçamento Detalhado_Global'!F492="","",'Orçamento Detalhado_Global'!F492)</f>
        <v/>
      </c>
      <c r="G492" s="388">
        <f>'Orçamento Detalhado_Global'!G492</f>
        <v>0</v>
      </c>
      <c r="H492" s="213" t="str">
        <f t="shared" si="79"/>
        <v/>
      </c>
      <c r="I492" s="216" t="str">
        <f>'Orçamento Detalhado_Global'!I492</f>
        <v/>
      </c>
      <c r="J492" s="213" t="str">
        <f t="shared" si="80"/>
        <v/>
      </c>
      <c r="K492" s="68"/>
      <c r="L492" s="214"/>
      <c r="N492" s="317"/>
      <c r="O492" s="317"/>
      <c r="P492" s="317"/>
      <c r="Q492" s="317"/>
    </row>
    <row r="493" spans="1:17" s="67" customFormat="1" ht="18" customHeight="1" thickTop="1" thickBot="1">
      <c r="A493" s="224">
        <v>5</v>
      </c>
      <c r="B493" s="443"/>
      <c r="C493" s="65"/>
      <c r="D493" s="222" t="s">
        <v>181</v>
      </c>
      <c r="E493" s="65"/>
      <c r="F493" s="65"/>
      <c r="G493" s="221"/>
      <c r="H493" s="231">
        <f>SUM(H494:H505)</f>
        <v>0</v>
      </c>
      <c r="I493" s="221"/>
      <c r="J493" s="231">
        <f>SUM(J494:J505)</f>
        <v>0</v>
      </c>
      <c r="K493" s="63"/>
      <c r="L493" s="64"/>
      <c r="N493" s="317"/>
      <c r="O493" s="317"/>
      <c r="P493" s="317"/>
      <c r="Q493" s="317"/>
    </row>
    <row r="494" spans="1:17" s="67" customFormat="1" ht="18" customHeight="1" outlineLevel="1" thickTop="1" thickBot="1">
      <c r="A494" s="213" t="s">
        <v>978</v>
      </c>
      <c r="B494" s="515" t="str">
        <f>'Orçamento Detalhado_Global'!B494</f>
        <v>[ ESCOLHER ]</v>
      </c>
      <c r="C494" s="447" t="str">
        <f>IF('Orçamento Detalhado_Global'!C494="","",'Orçamento Detalhado_Global'!C494)</f>
        <v/>
      </c>
      <c r="D494" s="211" t="str">
        <f>IF('Orçamento Detalhado_Global'!D494="","",'Orçamento Detalhado_Global'!D494)</f>
        <v>Rede Água Potável</v>
      </c>
      <c r="E494" s="570"/>
      <c r="F494" s="212" t="str">
        <f>IF('Orçamento Detalhado_Global'!F494="","",'Orçamento Detalhado_Global'!F494)</f>
        <v>ML</v>
      </c>
      <c r="G494" s="388">
        <f>'Orçamento Detalhado_Global'!G494</f>
        <v>0</v>
      </c>
      <c r="H494" s="213" t="str">
        <f t="shared" ref="H494:H505" si="81">IF(E494="","",ROUND(G494*E494,2))</f>
        <v/>
      </c>
      <c r="I494" s="216" t="str">
        <f>'Orçamento Detalhado_Global'!I494</f>
        <v/>
      </c>
      <c r="J494" s="213" t="str">
        <f t="shared" ref="J494:J505" si="82">IF(E494="","",ROUND(I494*E494,2))</f>
        <v/>
      </c>
      <c r="K494" s="70"/>
      <c r="L494" s="214"/>
      <c r="N494" s="317"/>
      <c r="O494" s="317"/>
      <c r="P494" s="317"/>
      <c r="Q494" s="317"/>
    </row>
    <row r="495" spans="1:17" s="67" customFormat="1" ht="18" customHeight="1" outlineLevel="1" thickTop="1" thickBot="1">
      <c r="A495" s="213" t="s">
        <v>980</v>
      </c>
      <c r="B495" s="515" t="str">
        <f>'Orçamento Detalhado_Global'!B495</f>
        <v>[ ESCOLHER ]</v>
      </c>
      <c r="C495" s="447" t="str">
        <f>IF('Orçamento Detalhado_Global'!C495="","",'Orçamento Detalhado_Global'!C495)</f>
        <v/>
      </c>
      <c r="D495" s="211" t="str">
        <f>IF('Orçamento Detalhado_Global'!D495="","",'Orçamento Detalhado_Global'!D495)</f>
        <v>Esgoto</v>
      </c>
      <c r="E495" s="570"/>
      <c r="F495" s="212" t="str">
        <f>IF('Orçamento Detalhado_Global'!F495="","",'Orçamento Detalhado_Global'!F495)</f>
        <v>ML</v>
      </c>
      <c r="G495" s="388">
        <f>'Orçamento Detalhado_Global'!G495</f>
        <v>0</v>
      </c>
      <c r="H495" s="213" t="str">
        <f t="shared" si="81"/>
        <v/>
      </c>
      <c r="I495" s="216" t="str">
        <f>'Orçamento Detalhado_Global'!I495</f>
        <v/>
      </c>
      <c r="J495" s="213" t="str">
        <f t="shared" si="82"/>
        <v/>
      </c>
      <c r="K495" s="70"/>
      <c r="L495" s="214"/>
      <c r="N495" s="317"/>
      <c r="O495" s="317"/>
      <c r="P495" s="317"/>
      <c r="Q495" s="317"/>
    </row>
    <row r="496" spans="1:17" s="67" customFormat="1" ht="18" customHeight="1" outlineLevel="1" thickTop="1" thickBot="1">
      <c r="A496" s="213" t="s">
        <v>982</v>
      </c>
      <c r="B496" s="515" t="str">
        <f>'Orçamento Detalhado_Global'!B496</f>
        <v>[ ESCOLHER ]</v>
      </c>
      <c r="C496" s="447" t="str">
        <f>IF('Orçamento Detalhado_Global'!C496="","",'Orçamento Detalhado_Global'!C496)</f>
        <v/>
      </c>
      <c r="D496" s="211" t="str">
        <f>IF('Orçamento Detalhado_Global'!D496="","",'Orçamento Detalhado_Global'!D496)</f>
        <v>Drenagem</v>
      </c>
      <c r="E496" s="570"/>
      <c r="F496" s="212" t="str">
        <f>IF('Orçamento Detalhado_Global'!F496="","",'Orçamento Detalhado_Global'!F496)</f>
        <v>ML</v>
      </c>
      <c r="G496" s="388">
        <f>'Orçamento Detalhado_Global'!G496</f>
        <v>0</v>
      </c>
      <c r="H496" s="213" t="str">
        <f t="shared" si="81"/>
        <v/>
      </c>
      <c r="I496" s="216" t="str">
        <f>'Orçamento Detalhado_Global'!I496</f>
        <v/>
      </c>
      <c r="J496" s="213" t="str">
        <f t="shared" si="82"/>
        <v/>
      </c>
      <c r="K496" s="70"/>
      <c r="L496" s="214"/>
      <c r="N496" s="317"/>
      <c r="O496" s="317"/>
      <c r="P496" s="317"/>
      <c r="Q496" s="317"/>
    </row>
    <row r="497" spans="1:17" s="67" customFormat="1" ht="18" customHeight="1" outlineLevel="1" thickTop="1" thickBot="1">
      <c r="A497" s="213" t="s">
        <v>984</v>
      </c>
      <c r="B497" s="515" t="str">
        <f>'Orçamento Detalhado_Global'!B497</f>
        <v>[ ESCOLHER ]</v>
      </c>
      <c r="C497" s="447" t="str">
        <f>IF('Orçamento Detalhado_Global'!C497="","",'Orçamento Detalhado_Global'!C497)</f>
        <v/>
      </c>
      <c r="D497" s="211" t="str">
        <f>IF('Orçamento Detalhado_Global'!D497="","",'Orçamento Detalhado_Global'!D497)</f>
        <v>Calçada</v>
      </c>
      <c r="E497" s="570"/>
      <c r="F497" s="212" t="str">
        <f>IF('Orçamento Detalhado_Global'!F497="","",'Orçamento Detalhado_Global'!F497)</f>
        <v>M²</v>
      </c>
      <c r="G497" s="388">
        <f>'Orçamento Detalhado_Global'!G497</f>
        <v>0</v>
      </c>
      <c r="H497" s="213" t="str">
        <f t="shared" si="81"/>
        <v/>
      </c>
      <c r="I497" s="216" t="str">
        <f>'Orçamento Detalhado_Global'!I497</f>
        <v/>
      </c>
      <c r="J497" s="213" t="str">
        <f t="shared" si="82"/>
        <v/>
      </c>
      <c r="K497" s="70"/>
      <c r="L497" s="214"/>
      <c r="N497" s="317"/>
      <c r="O497" s="317"/>
      <c r="P497" s="317"/>
      <c r="Q497" s="317"/>
    </row>
    <row r="498" spans="1:17" s="67" customFormat="1" ht="18" customHeight="1" outlineLevel="1" thickTop="1" thickBot="1">
      <c r="A498" s="213" t="s">
        <v>986</v>
      </c>
      <c r="B498" s="515" t="str">
        <f>'Orçamento Detalhado_Global'!B498</f>
        <v>[ ESCOLHER ]</v>
      </c>
      <c r="C498" s="447" t="str">
        <f>IF('Orçamento Detalhado_Global'!C498="","",'Orçamento Detalhado_Global'!C498)</f>
        <v/>
      </c>
      <c r="D498" s="211" t="str">
        <f>IF('Orçamento Detalhado_Global'!D498="","",'Orçamento Detalhado_Global'!D498)</f>
        <v>Rede de Energia Elétrica</v>
      </c>
      <c r="E498" s="570"/>
      <c r="F498" s="212" t="str">
        <f>IF('Orçamento Detalhado_Global'!F498="","",'Orçamento Detalhado_Global'!F498)</f>
        <v>ML</v>
      </c>
      <c r="G498" s="388">
        <f>'Orçamento Detalhado_Global'!G498</f>
        <v>0</v>
      </c>
      <c r="H498" s="213" t="str">
        <f t="shared" si="81"/>
        <v/>
      </c>
      <c r="I498" s="216" t="str">
        <f>'Orçamento Detalhado_Global'!I498</f>
        <v/>
      </c>
      <c r="J498" s="213" t="str">
        <f t="shared" si="82"/>
        <v/>
      </c>
      <c r="K498" s="70"/>
      <c r="L498" s="214"/>
      <c r="N498" s="317"/>
      <c r="O498" s="317"/>
      <c r="P498" s="317"/>
      <c r="Q498" s="317"/>
    </row>
    <row r="499" spans="1:17" s="67" customFormat="1" ht="18" customHeight="1" outlineLevel="1" thickTop="1" thickBot="1">
      <c r="A499" s="213" t="s">
        <v>988</v>
      </c>
      <c r="B499" s="515" t="str">
        <f>'Orçamento Detalhado_Global'!B499</f>
        <v>[ ESCOLHER ]</v>
      </c>
      <c r="C499" s="447" t="str">
        <f>IF('Orçamento Detalhado_Global'!C499="","",'Orçamento Detalhado_Global'!C499)</f>
        <v/>
      </c>
      <c r="D499" s="211" t="str">
        <f>IF('Orçamento Detalhado_Global'!D499="","",'Orçamento Detalhado_Global'!D499)</f>
        <v>Reforço de rede (Transformadores)</v>
      </c>
      <c r="E499" s="570"/>
      <c r="F499" s="212" t="str">
        <f>IF('Orçamento Detalhado_Global'!F499="","",'Orçamento Detalhado_Global'!F499)</f>
        <v>UNID</v>
      </c>
      <c r="G499" s="388">
        <f>'Orçamento Detalhado_Global'!G499</f>
        <v>0</v>
      </c>
      <c r="H499" s="213" t="str">
        <f t="shared" si="81"/>
        <v/>
      </c>
      <c r="I499" s="216" t="str">
        <f>'Orçamento Detalhado_Global'!I499</f>
        <v/>
      </c>
      <c r="J499" s="213" t="str">
        <f t="shared" si="82"/>
        <v/>
      </c>
      <c r="K499" s="70"/>
      <c r="L499" s="214"/>
      <c r="N499" s="317"/>
      <c r="O499" s="317"/>
      <c r="P499" s="317"/>
      <c r="Q499" s="317"/>
    </row>
    <row r="500" spans="1:17" s="67" customFormat="1" ht="18" customHeight="1" outlineLevel="1" thickTop="1" thickBot="1">
      <c r="A500" s="213" t="s">
        <v>990</v>
      </c>
      <c r="B500" s="515" t="str">
        <f>'Orçamento Detalhado_Global'!B500</f>
        <v>[ ESCOLHER ]</v>
      </c>
      <c r="C500" s="447" t="str">
        <f>IF('Orçamento Detalhado_Global'!C500="","",'Orçamento Detalhado_Global'!C500)</f>
        <v/>
      </c>
      <c r="D500" s="211" t="str">
        <f>IF('Orçamento Detalhado_Global'!D500="","",'Orçamento Detalhado_Global'!D500)</f>
        <v>Vias de acesso (Extensão de guias/sarjetas/pavimentação)</v>
      </c>
      <c r="E500" s="570"/>
      <c r="F500" s="212" t="str">
        <f>IF('Orçamento Detalhado_Global'!F500="","",'Orçamento Detalhado_Global'!F500)</f>
        <v>M²</v>
      </c>
      <c r="G500" s="388">
        <f>'Orçamento Detalhado_Global'!G500</f>
        <v>0</v>
      </c>
      <c r="H500" s="213" t="str">
        <f t="shared" si="81"/>
        <v/>
      </c>
      <c r="I500" s="216" t="str">
        <f>'Orçamento Detalhado_Global'!I500</f>
        <v/>
      </c>
      <c r="J500" s="213" t="str">
        <f t="shared" si="82"/>
        <v/>
      </c>
      <c r="K500" s="70"/>
      <c r="L500" s="214"/>
      <c r="N500" s="317"/>
      <c r="O500" s="317"/>
      <c r="P500" s="317"/>
      <c r="Q500" s="317"/>
    </row>
    <row r="501" spans="1:17" s="67" customFormat="1" ht="18" customHeight="1" outlineLevel="1" thickTop="1" thickBot="1">
      <c r="A501" s="213" t="s">
        <v>992</v>
      </c>
      <c r="B501" s="515" t="str">
        <f>'Orçamento Detalhado_Global'!B501</f>
        <v>[ ESCOLHER ]</v>
      </c>
      <c r="C501" s="447" t="str">
        <f>IF('Orçamento Detalhado_Global'!C501="","",'Orçamento Detalhado_Global'!C501)</f>
        <v/>
      </c>
      <c r="D501" s="211" t="str">
        <f>IF('Orçamento Detalhado_Global'!D501="","",'Orçamento Detalhado_Global'!D501)</f>
        <v/>
      </c>
      <c r="E501" s="570"/>
      <c r="F501" s="212" t="str">
        <f>IF('Orçamento Detalhado_Global'!F501="","",'Orçamento Detalhado_Global'!F501)</f>
        <v/>
      </c>
      <c r="G501" s="388">
        <f>'Orçamento Detalhado_Global'!G501</f>
        <v>0</v>
      </c>
      <c r="H501" s="213" t="str">
        <f t="shared" si="81"/>
        <v/>
      </c>
      <c r="I501" s="216" t="str">
        <f>'Orçamento Detalhado_Global'!I501</f>
        <v/>
      </c>
      <c r="J501" s="213" t="str">
        <f t="shared" si="82"/>
        <v/>
      </c>
      <c r="K501" s="70"/>
      <c r="L501" s="214"/>
      <c r="N501" s="317"/>
      <c r="O501" s="317"/>
      <c r="P501" s="317"/>
      <c r="Q501" s="317"/>
    </row>
    <row r="502" spans="1:17" s="67" customFormat="1" ht="18" customHeight="1" outlineLevel="1" thickTop="1" thickBot="1">
      <c r="A502" s="213" t="s">
        <v>993</v>
      </c>
      <c r="B502" s="515" t="str">
        <f>'Orçamento Detalhado_Global'!B502</f>
        <v>[ ESCOLHER ]</v>
      </c>
      <c r="C502" s="447" t="str">
        <f>IF('Orçamento Detalhado_Global'!C502="","",'Orçamento Detalhado_Global'!C502)</f>
        <v/>
      </c>
      <c r="D502" s="211" t="str">
        <f>IF('Orçamento Detalhado_Global'!D502="","",'Orçamento Detalhado_Global'!D502)</f>
        <v/>
      </c>
      <c r="E502" s="570"/>
      <c r="F502" s="212" t="str">
        <f>IF('Orçamento Detalhado_Global'!F502="","",'Orçamento Detalhado_Global'!F502)</f>
        <v/>
      </c>
      <c r="G502" s="388">
        <f>'Orçamento Detalhado_Global'!G502</f>
        <v>0</v>
      </c>
      <c r="H502" s="213" t="str">
        <f t="shared" si="81"/>
        <v/>
      </c>
      <c r="I502" s="216" t="str">
        <f>'Orçamento Detalhado_Global'!I502</f>
        <v/>
      </c>
      <c r="J502" s="213" t="str">
        <f t="shared" si="82"/>
        <v/>
      </c>
      <c r="K502" s="70"/>
      <c r="L502" s="214"/>
      <c r="N502" s="317"/>
      <c r="O502" s="317"/>
      <c r="P502" s="317"/>
      <c r="Q502" s="317"/>
    </row>
    <row r="503" spans="1:17" s="67" customFormat="1" ht="18" customHeight="1" outlineLevel="1" thickTop="1" thickBot="1">
      <c r="A503" s="213" t="s">
        <v>994</v>
      </c>
      <c r="B503" s="515" t="str">
        <f>'Orçamento Detalhado_Global'!B503</f>
        <v>[ ESCOLHER ]</v>
      </c>
      <c r="C503" s="447" t="str">
        <f>IF('Orçamento Detalhado_Global'!C503="","",'Orçamento Detalhado_Global'!C503)</f>
        <v/>
      </c>
      <c r="D503" s="211" t="str">
        <f>IF('Orçamento Detalhado_Global'!D503="","",'Orçamento Detalhado_Global'!D503)</f>
        <v/>
      </c>
      <c r="E503" s="570"/>
      <c r="F503" s="212" t="str">
        <f>IF('Orçamento Detalhado_Global'!F503="","",'Orçamento Detalhado_Global'!F503)</f>
        <v/>
      </c>
      <c r="G503" s="388">
        <f>'Orçamento Detalhado_Global'!G503</f>
        <v>0</v>
      </c>
      <c r="H503" s="213" t="str">
        <f t="shared" si="81"/>
        <v/>
      </c>
      <c r="I503" s="216" t="str">
        <f>'Orçamento Detalhado_Global'!I503</f>
        <v/>
      </c>
      <c r="J503" s="213" t="str">
        <f t="shared" si="82"/>
        <v/>
      </c>
      <c r="K503" s="70"/>
      <c r="L503" s="214"/>
      <c r="N503" s="317"/>
      <c r="O503" s="317"/>
      <c r="P503" s="317"/>
      <c r="Q503" s="317"/>
    </row>
    <row r="504" spans="1:17" s="67" customFormat="1" ht="18" customHeight="1" outlineLevel="1" thickTop="1" thickBot="1">
      <c r="A504" s="213" t="s">
        <v>995</v>
      </c>
      <c r="B504" s="515" t="str">
        <f>'Orçamento Detalhado_Global'!B504</f>
        <v>[ ESCOLHER ]</v>
      </c>
      <c r="C504" s="447" t="str">
        <f>IF('Orçamento Detalhado_Global'!C504="","",'Orçamento Detalhado_Global'!C504)</f>
        <v/>
      </c>
      <c r="D504" s="211" t="str">
        <f>IF('Orçamento Detalhado_Global'!D504="","",'Orçamento Detalhado_Global'!D504)</f>
        <v/>
      </c>
      <c r="E504" s="570"/>
      <c r="F504" s="212" t="str">
        <f>IF('Orçamento Detalhado_Global'!F504="","",'Orçamento Detalhado_Global'!F504)</f>
        <v/>
      </c>
      <c r="G504" s="388">
        <f>'Orçamento Detalhado_Global'!G504</f>
        <v>0</v>
      </c>
      <c r="H504" s="213" t="str">
        <f t="shared" si="81"/>
        <v/>
      </c>
      <c r="I504" s="216" t="str">
        <f>'Orçamento Detalhado_Global'!I504</f>
        <v/>
      </c>
      <c r="J504" s="213" t="str">
        <f t="shared" si="82"/>
        <v/>
      </c>
      <c r="K504" s="70"/>
      <c r="L504" s="214"/>
      <c r="N504" s="317"/>
      <c r="O504" s="317"/>
      <c r="P504" s="317"/>
      <c r="Q504" s="317"/>
    </row>
    <row r="505" spans="1:17" s="67" customFormat="1" ht="18" customHeight="1" outlineLevel="1" thickTop="1" thickBot="1">
      <c r="A505" s="213" t="s">
        <v>996</v>
      </c>
      <c r="B505" s="515" t="str">
        <f>'Orçamento Detalhado_Global'!B505</f>
        <v>[ ESCOLHER ]</v>
      </c>
      <c r="C505" s="447" t="str">
        <f>IF('Orçamento Detalhado_Global'!C505="","",'Orçamento Detalhado_Global'!C505)</f>
        <v/>
      </c>
      <c r="D505" s="211" t="str">
        <f>IF('Orçamento Detalhado_Global'!D505="","",'Orçamento Detalhado_Global'!D505)</f>
        <v/>
      </c>
      <c r="E505" s="570"/>
      <c r="F505" s="212" t="str">
        <f>IF('Orçamento Detalhado_Global'!F505="","",'Orçamento Detalhado_Global'!F505)</f>
        <v/>
      </c>
      <c r="G505" s="388">
        <f>'Orçamento Detalhado_Global'!G505</f>
        <v>0</v>
      </c>
      <c r="H505" s="213" t="str">
        <f t="shared" si="81"/>
        <v/>
      </c>
      <c r="I505" s="216" t="str">
        <f>'Orçamento Detalhado_Global'!I505</f>
        <v/>
      </c>
      <c r="J505" s="213" t="str">
        <f t="shared" si="82"/>
        <v/>
      </c>
      <c r="K505" s="70"/>
      <c r="L505" s="214"/>
      <c r="N505" s="317"/>
      <c r="O505" s="317"/>
      <c r="P505" s="317"/>
      <c r="Q505" s="317"/>
    </row>
    <row r="506" spans="1:17" s="67" customFormat="1" ht="18" customHeight="1" thickTop="1" thickBot="1">
      <c r="A506" s="224">
        <v>6</v>
      </c>
      <c r="B506" s="443"/>
      <c r="C506" s="65"/>
      <c r="D506" s="222" t="s">
        <v>183</v>
      </c>
      <c r="E506" s="65"/>
      <c r="F506" s="65"/>
      <c r="G506" s="221"/>
      <c r="H506" s="231">
        <f>SUM(H507:H512)</f>
        <v>0</v>
      </c>
      <c r="I506" s="221"/>
      <c r="J506" s="231">
        <f>SUM(J507:J512)</f>
        <v>0</v>
      </c>
      <c r="K506" s="63"/>
      <c r="L506" s="64"/>
      <c r="N506" s="317"/>
      <c r="O506" s="317"/>
      <c r="P506" s="317"/>
      <c r="Q506" s="317"/>
    </row>
    <row r="507" spans="1:17" s="67" customFormat="1" ht="18" customHeight="1" outlineLevel="1" thickTop="1" thickBot="1">
      <c r="A507" s="213" t="s">
        <v>997</v>
      </c>
      <c r="B507" s="515" t="str">
        <f>'Orçamento Detalhado_Global'!B507</f>
        <v>[ ESCOLHER ]</v>
      </c>
      <c r="C507" s="447" t="str">
        <f>IF('Orçamento Detalhado_Global'!C507="","",'Orçamento Detalhado_Global'!C507)</f>
        <v/>
      </c>
      <c r="D507" s="211" t="str">
        <f>IF('Orçamento Detalhado_Global'!D507="","",'Orçamento Detalhado_Global'!D507)</f>
        <v>Risco Engenharia</v>
      </c>
      <c r="E507" s="570"/>
      <c r="F507" s="212" t="str">
        <f>IF('Orçamento Detalhado_Global'!F507="","",'Orçamento Detalhado_Global'!F507)</f>
        <v>VB</v>
      </c>
      <c r="G507" s="388">
        <f>'Orçamento Detalhado_Global'!G507</f>
        <v>0</v>
      </c>
      <c r="H507" s="213" t="str">
        <f t="shared" ref="H507:H512" si="83">IF(E507="","",ROUND(G507*E507,2))</f>
        <v/>
      </c>
      <c r="I507" s="216" t="str">
        <f>'Orçamento Detalhado_Global'!I507</f>
        <v/>
      </c>
      <c r="J507" s="213" t="str">
        <f t="shared" ref="J507:J512" si="84">IF(E507="","",ROUND(I507*E507,2))</f>
        <v/>
      </c>
      <c r="K507" s="70"/>
      <c r="L507" s="214"/>
      <c r="N507" s="317"/>
      <c r="O507" s="317"/>
      <c r="P507" s="317"/>
      <c r="Q507" s="317"/>
    </row>
    <row r="508" spans="1:17" s="67" customFormat="1" ht="18" customHeight="1" outlineLevel="1" thickTop="1" thickBot="1">
      <c r="A508" s="213" t="s">
        <v>999</v>
      </c>
      <c r="B508" s="515" t="str">
        <f>'Orçamento Detalhado_Global'!B508</f>
        <v>[ ESCOLHER ]</v>
      </c>
      <c r="C508" s="447" t="str">
        <f>IF('Orçamento Detalhado_Global'!C508="","",'Orçamento Detalhado_Global'!C508)</f>
        <v/>
      </c>
      <c r="D508" s="211" t="str">
        <f>IF('Orçamento Detalhado_Global'!D508="","",'Orçamento Detalhado_Global'!D508)</f>
        <v>SGC: Garantia Executante Construtor / Garantia Término de Obra</v>
      </c>
      <c r="E508" s="570"/>
      <c r="F508" s="212" t="str">
        <f>IF('Orçamento Detalhado_Global'!F508="","",'Orçamento Detalhado_Global'!F508)</f>
        <v>VB</v>
      </c>
      <c r="G508" s="388">
        <f>'Orçamento Detalhado_Global'!G508</f>
        <v>0</v>
      </c>
      <c r="H508" s="213" t="str">
        <f t="shared" si="83"/>
        <v/>
      </c>
      <c r="I508" s="216" t="str">
        <f>'Orçamento Detalhado_Global'!I508</f>
        <v/>
      </c>
      <c r="J508" s="213" t="str">
        <f t="shared" si="84"/>
        <v/>
      </c>
      <c r="K508" s="70"/>
      <c r="L508" s="214"/>
      <c r="N508" s="317"/>
      <c r="O508" s="317"/>
      <c r="P508" s="317"/>
      <c r="Q508" s="317"/>
    </row>
    <row r="509" spans="1:17" s="67" customFormat="1" ht="18" customHeight="1" outlineLevel="1" thickTop="1" thickBot="1">
      <c r="A509" s="213" t="s">
        <v>1001</v>
      </c>
      <c r="B509" s="515" t="str">
        <f>'Orçamento Detalhado_Global'!B509</f>
        <v>[ ESCOLHER ]</v>
      </c>
      <c r="C509" s="447" t="str">
        <f>IF('Orçamento Detalhado_Global'!C509="","",'Orçamento Detalhado_Global'!C509)</f>
        <v/>
      </c>
      <c r="D509" s="211" t="str">
        <f>IF('Orçamento Detalhado_Global'!D509="","",'Orçamento Detalhado_Global'!D509)</f>
        <v>SGPE: Garantia Pós Entrega / Manutenção Corretiva</v>
      </c>
      <c r="E509" s="570"/>
      <c r="F509" s="212" t="str">
        <f>IF('Orçamento Detalhado_Global'!F509="","",'Orçamento Detalhado_Global'!F509)</f>
        <v>VB</v>
      </c>
      <c r="G509" s="388">
        <f>'Orçamento Detalhado_Global'!G509</f>
        <v>0</v>
      </c>
      <c r="H509" s="213" t="str">
        <f t="shared" si="83"/>
        <v/>
      </c>
      <c r="I509" s="216" t="str">
        <f>'Orçamento Detalhado_Global'!I509</f>
        <v/>
      </c>
      <c r="J509" s="213" t="str">
        <f t="shared" si="84"/>
        <v/>
      </c>
      <c r="K509" s="70"/>
      <c r="L509" s="214"/>
      <c r="N509" s="317"/>
      <c r="O509" s="317"/>
      <c r="P509" s="317"/>
      <c r="Q509" s="317"/>
    </row>
    <row r="510" spans="1:17" s="67" customFormat="1" ht="18" customHeight="1" outlineLevel="1" thickTop="1" thickBot="1">
      <c r="A510" s="213" t="s">
        <v>1003</v>
      </c>
      <c r="B510" s="515" t="str">
        <f>'Orçamento Detalhado_Global'!B510</f>
        <v>[ ESCOLHER ]</v>
      </c>
      <c r="C510" s="447" t="str">
        <f>IF('Orçamento Detalhado_Global'!C510="","",'Orçamento Detalhado_Global'!C510)</f>
        <v/>
      </c>
      <c r="D510" s="211" t="str">
        <f>IF('Orçamento Detalhado_Global'!D510="","",'Orçamento Detalhado_Global'!D510)</f>
        <v/>
      </c>
      <c r="E510" s="570"/>
      <c r="F510" s="212" t="str">
        <f>IF('Orçamento Detalhado_Global'!F510="","",'Orçamento Detalhado_Global'!F510)</f>
        <v/>
      </c>
      <c r="G510" s="388">
        <f>'Orçamento Detalhado_Global'!G510</f>
        <v>0</v>
      </c>
      <c r="H510" s="213" t="str">
        <f t="shared" si="83"/>
        <v/>
      </c>
      <c r="I510" s="216" t="str">
        <f>'Orçamento Detalhado_Global'!I510</f>
        <v/>
      </c>
      <c r="J510" s="213" t="str">
        <f t="shared" si="84"/>
        <v/>
      </c>
      <c r="K510" s="70"/>
      <c r="L510" s="214"/>
      <c r="N510" s="317"/>
      <c r="O510" s="317"/>
      <c r="P510" s="317"/>
      <c r="Q510" s="317"/>
    </row>
    <row r="511" spans="1:17" s="67" customFormat="1" ht="18" customHeight="1" outlineLevel="1" thickTop="1" thickBot="1">
      <c r="A511" s="213" t="s">
        <v>1004</v>
      </c>
      <c r="B511" s="515" t="str">
        <f>'Orçamento Detalhado_Global'!B511</f>
        <v>[ ESCOLHER ]</v>
      </c>
      <c r="C511" s="447" t="str">
        <f>IF('Orçamento Detalhado_Global'!C511="","",'Orçamento Detalhado_Global'!C511)</f>
        <v/>
      </c>
      <c r="D511" s="211" t="str">
        <f>IF('Orçamento Detalhado_Global'!D511="","",'Orçamento Detalhado_Global'!D511)</f>
        <v/>
      </c>
      <c r="E511" s="570"/>
      <c r="F511" s="212" t="str">
        <f>IF('Orçamento Detalhado_Global'!F511="","",'Orçamento Detalhado_Global'!F511)</f>
        <v/>
      </c>
      <c r="G511" s="388">
        <f>'Orçamento Detalhado_Global'!G511</f>
        <v>0</v>
      </c>
      <c r="H511" s="213" t="str">
        <f t="shared" si="83"/>
        <v/>
      </c>
      <c r="I511" s="216" t="str">
        <f>'Orçamento Detalhado_Global'!I511</f>
        <v/>
      </c>
      <c r="J511" s="213" t="str">
        <f t="shared" si="84"/>
        <v/>
      </c>
      <c r="K511" s="70"/>
      <c r="L511" s="214"/>
      <c r="N511" s="317"/>
      <c r="O511" s="317"/>
      <c r="P511" s="317"/>
      <c r="Q511" s="317"/>
    </row>
    <row r="512" spans="1:17" s="67" customFormat="1" ht="18" customHeight="1" outlineLevel="1" thickTop="1" thickBot="1">
      <c r="A512" s="213" t="s">
        <v>1005</v>
      </c>
      <c r="B512" s="515" t="str">
        <f>'Orçamento Detalhado_Global'!B512</f>
        <v>[ ESCOLHER ]</v>
      </c>
      <c r="C512" s="447" t="str">
        <f>IF('Orçamento Detalhado_Global'!C512="","",'Orçamento Detalhado_Global'!C512)</f>
        <v/>
      </c>
      <c r="D512" s="211" t="str">
        <f>IF('Orçamento Detalhado_Global'!D512="","",'Orçamento Detalhado_Global'!D512)</f>
        <v/>
      </c>
      <c r="E512" s="570"/>
      <c r="F512" s="212" t="str">
        <f>IF('Orçamento Detalhado_Global'!F512="","",'Orçamento Detalhado_Global'!F512)</f>
        <v/>
      </c>
      <c r="G512" s="388">
        <f>'Orçamento Detalhado_Global'!G512</f>
        <v>0</v>
      </c>
      <c r="H512" s="213" t="str">
        <f t="shared" si="83"/>
        <v/>
      </c>
      <c r="I512" s="216" t="str">
        <f>'Orçamento Detalhado_Global'!I512</f>
        <v/>
      </c>
      <c r="J512" s="213" t="str">
        <f t="shared" si="84"/>
        <v/>
      </c>
      <c r="K512" s="70"/>
      <c r="L512" s="214"/>
      <c r="N512" s="317"/>
      <c r="O512" s="317"/>
      <c r="P512" s="317"/>
      <c r="Q512" s="317"/>
    </row>
    <row r="513" spans="1:17" s="67" customFormat="1" ht="18" customHeight="1" thickTop="1" thickBot="1">
      <c r="A513" s="224">
        <v>7</v>
      </c>
      <c r="B513" s="443"/>
      <c r="C513" s="65"/>
      <c r="D513" s="222" t="s">
        <v>185</v>
      </c>
      <c r="E513" s="65"/>
      <c r="F513" s="65"/>
      <c r="G513" s="221"/>
      <c r="H513" s="231">
        <f>SUM(H514:H527)</f>
        <v>0</v>
      </c>
      <c r="I513" s="221"/>
      <c r="J513" s="231">
        <f>SUM(J514:J527)</f>
        <v>0</v>
      </c>
      <c r="K513" s="63"/>
      <c r="L513" s="64"/>
      <c r="N513" s="317"/>
      <c r="O513" s="317"/>
      <c r="P513" s="317"/>
      <c r="Q513" s="317"/>
    </row>
    <row r="514" spans="1:17" s="67" customFormat="1" ht="18" customHeight="1" outlineLevel="1" thickTop="1" thickBot="1">
      <c r="A514" s="213" t="s">
        <v>1006</v>
      </c>
      <c r="B514" s="515" t="str">
        <f>'Orçamento Detalhado_Global'!B514</f>
        <v>[ ESCOLHER ]</v>
      </c>
      <c r="C514" s="447" t="str">
        <f>IF('Orçamento Detalhado_Global'!C514="","",'Orçamento Detalhado_Global'!C514)</f>
        <v/>
      </c>
      <c r="D514" s="211" t="str">
        <f>IF('Orçamento Detalhado_Global'!D514="","",'Orçamento Detalhado_Global'!D514)</f>
        <v>Emissão AVCB</v>
      </c>
      <c r="E514" s="570"/>
      <c r="F514" s="212" t="str">
        <f>IF('Orçamento Detalhado_Global'!F514="","",'Orçamento Detalhado_Global'!F514)</f>
        <v>VB</v>
      </c>
      <c r="G514" s="388">
        <f>'Orçamento Detalhado_Global'!G514</f>
        <v>0</v>
      </c>
      <c r="H514" s="213" t="str">
        <f t="shared" ref="H514:H527" si="85">IF(E514="","",ROUND(G514*E514,2))</f>
        <v/>
      </c>
      <c r="I514" s="216" t="str">
        <f>'Orçamento Detalhado_Global'!I514</f>
        <v/>
      </c>
      <c r="J514" s="213" t="str">
        <f t="shared" ref="J514:J527" si="86">IF(E514="","",ROUND(I514*E514,2))</f>
        <v/>
      </c>
      <c r="K514" s="70"/>
      <c r="L514" s="214"/>
      <c r="N514" s="317"/>
      <c r="O514" s="317"/>
      <c r="P514" s="317"/>
      <c r="Q514" s="317"/>
    </row>
    <row r="515" spans="1:17" s="67" customFormat="1" ht="18" customHeight="1" outlineLevel="1" thickTop="1" thickBot="1">
      <c r="A515" s="213" t="s">
        <v>1008</v>
      </c>
      <c r="B515" s="515" t="str">
        <f>'Orçamento Detalhado_Global'!B515</f>
        <v>[ ESCOLHER ]</v>
      </c>
      <c r="C515" s="447" t="str">
        <f>IF('Orçamento Detalhado_Global'!C515="","",'Orçamento Detalhado_Global'!C515)</f>
        <v/>
      </c>
      <c r="D515" s="211" t="str">
        <f>IF('Orçamento Detalhado_Global'!D515="","",'Orçamento Detalhado_Global'!D515)</f>
        <v>Quitação de INSS</v>
      </c>
      <c r="E515" s="570"/>
      <c r="F515" s="212" t="str">
        <f>IF('Orçamento Detalhado_Global'!F515="","",'Orçamento Detalhado_Global'!F515)</f>
        <v>VB</v>
      </c>
      <c r="G515" s="388">
        <f>'Orçamento Detalhado_Global'!G515</f>
        <v>0</v>
      </c>
      <c r="H515" s="213" t="str">
        <f t="shared" si="85"/>
        <v/>
      </c>
      <c r="I515" s="216" t="str">
        <f>'Orçamento Detalhado_Global'!I515</f>
        <v/>
      </c>
      <c r="J515" s="213" t="str">
        <f t="shared" si="86"/>
        <v/>
      </c>
      <c r="K515" s="70"/>
      <c r="L515" s="214"/>
      <c r="N515" s="317"/>
      <c r="O515" s="317"/>
      <c r="P515" s="317"/>
      <c r="Q515" s="317"/>
    </row>
    <row r="516" spans="1:17" s="67" customFormat="1" ht="18" customHeight="1" outlineLevel="1" thickTop="1" thickBot="1">
      <c r="A516" s="213" t="s">
        <v>1010</v>
      </c>
      <c r="B516" s="515" t="str">
        <f>'Orçamento Detalhado_Global'!B516</f>
        <v>[ ESCOLHER ]</v>
      </c>
      <c r="C516" s="447" t="str">
        <f>IF('Orçamento Detalhado_Global'!C516="","",'Orçamento Detalhado_Global'!C516)</f>
        <v/>
      </c>
      <c r="D516" s="211" t="str">
        <f>IF('Orçamento Detalhado_Global'!D516="","",'Orçamento Detalhado_Global'!D516)</f>
        <v>Ambiental</v>
      </c>
      <c r="E516" s="570"/>
      <c r="F516" s="212" t="str">
        <f>IF('Orçamento Detalhado_Global'!F516="","",'Orçamento Detalhado_Global'!F516)</f>
        <v>VB</v>
      </c>
      <c r="G516" s="388">
        <f>'Orçamento Detalhado_Global'!G516</f>
        <v>0</v>
      </c>
      <c r="H516" s="213" t="str">
        <f t="shared" si="85"/>
        <v/>
      </c>
      <c r="I516" s="216" t="str">
        <f>'Orçamento Detalhado_Global'!I516</f>
        <v/>
      </c>
      <c r="J516" s="213" t="str">
        <f t="shared" si="86"/>
        <v/>
      </c>
      <c r="K516" s="70"/>
      <c r="L516" s="214"/>
      <c r="N516" s="317"/>
      <c r="O516" s="317"/>
      <c r="P516" s="317"/>
      <c r="Q516" s="317"/>
    </row>
    <row r="517" spans="1:17" s="67" customFormat="1" ht="18" customHeight="1" outlineLevel="1" thickTop="1" thickBot="1">
      <c r="A517" s="213" t="s">
        <v>1012</v>
      </c>
      <c r="B517" s="515" t="str">
        <f>'Orçamento Detalhado_Global'!B517</f>
        <v>[ ESCOLHER ]</v>
      </c>
      <c r="C517" s="447" t="str">
        <f>IF('Orçamento Detalhado_Global'!C517="","",'Orçamento Detalhado_Global'!C517)</f>
        <v/>
      </c>
      <c r="D517" s="211" t="str">
        <f>IF('Orçamento Detalhado_Global'!D517="","",'Orçamento Detalhado_Global'!D517)</f>
        <v>Ligação definitiva água</v>
      </c>
      <c r="E517" s="570"/>
      <c r="F517" s="212" t="str">
        <f>IF('Orçamento Detalhado_Global'!F517="","",'Orçamento Detalhado_Global'!F517)</f>
        <v>VB</v>
      </c>
      <c r="G517" s="388">
        <f>'Orçamento Detalhado_Global'!G517</f>
        <v>0</v>
      </c>
      <c r="H517" s="213" t="str">
        <f t="shared" si="85"/>
        <v/>
      </c>
      <c r="I517" s="216" t="str">
        <f>'Orçamento Detalhado_Global'!I517</f>
        <v/>
      </c>
      <c r="J517" s="213" t="str">
        <f t="shared" si="86"/>
        <v/>
      </c>
      <c r="K517" s="70"/>
      <c r="L517" s="214"/>
      <c r="N517" s="317"/>
      <c r="O517" s="317"/>
      <c r="P517" s="317"/>
      <c r="Q517" s="317"/>
    </row>
    <row r="518" spans="1:17" s="67" customFormat="1" ht="18" customHeight="1" outlineLevel="1" thickTop="1" thickBot="1">
      <c r="A518" s="213" t="s">
        <v>1014</v>
      </c>
      <c r="B518" s="515" t="str">
        <f>'Orçamento Detalhado_Global'!B518</f>
        <v>[ ESCOLHER ]</v>
      </c>
      <c r="C518" s="447" t="str">
        <f>IF('Orçamento Detalhado_Global'!C518="","",'Orçamento Detalhado_Global'!C518)</f>
        <v/>
      </c>
      <c r="D518" s="211" t="str">
        <f>IF('Orçamento Detalhado_Global'!D518="","",'Orçamento Detalhado_Global'!D518)</f>
        <v>Ligação definitiva energia</v>
      </c>
      <c r="E518" s="570"/>
      <c r="F518" s="212" t="str">
        <f>IF('Orçamento Detalhado_Global'!F518="","",'Orçamento Detalhado_Global'!F518)</f>
        <v>VB</v>
      </c>
      <c r="G518" s="388">
        <f>'Orçamento Detalhado_Global'!G518</f>
        <v>0</v>
      </c>
      <c r="H518" s="213" t="str">
        <f t="shared" si="85"/>
        <v/>
      </c>
      <c r="I518" s="216" t="str">
        <f>'Orçamento Detalhado_Global'!I518</f>
        <v/>
      </c>
      <c r="J518" s="213" t="str">
        <f t="shared" si="86"/>
        <v/>
      </c>
      <c r="K518" s="70"/>
      <c r="L518" s="214"/>
      <c r="N518" s="317"/>
      <c r="O518" s="317"/>
      <c r="P518" s="317"/>
      <c r="Q518" s="317"/>
    </row>
    <row r="519" spans="1:17" s="67" customFormat="1" ht="18" customHeight="1" outlineLevel="1" thickTop="1" thickBot="1">
      <c r="A519" s="213" t="s">
        <v>1016</v>
      </c>
      <c r="B519" s="515" t="str">
        <f>'Orçamento Detalhado_Global'!B519</f>
        <v>[ ESCOLHER ]</v>
      </c>
      <c r="C519" s="447" t="str">
        <f>IF('Orçamento Detalhado_Global'!C519="","",'Orçamento Detalhado_Global'!C519)</f>
        <v/>
      </c>
      <c r="D519" s="211" t="str">
        <f>IF('Orçamento Detalhado_Global'!D519="","",'Orçamento Detalhado_Global'!D519)</f>
        <v>Ligação gás</v>
      </c>
      <c r="E519" s="570"/>
      <c r="F519" s="212" t="str">
        <f>IF('Orçamento Detalhado_Global'!F519="","",'Orçamento Detalhado_Global'!F519)</f>
        <v>VB</v>
      </c>
      <c r="G519" s="388">
        <f>'Orçamento Detalhado_Global'!G519</f>
        <v>0</v>
      </c>
      <c r="H519" s="213" t="str">
        <f t="shared" si="85"/>
        <v/>
      </c>
      <c r="I519" s="216" t="str">
        <f>'Orçamento Detalhado_Global'!I519</f>
        <v/>
      </c>
      <c r="J519" s="213" t="str">
        <f t="shared" si="86"/>
        <v/>
      </c>
      <c r="K519" s="70"/>
      <c r="L519" s="214"/>
      <c r="N519" s="317"/>
      <c r="O519" s="317"/>
      <c r="P519" s="317"/>
      <c r="Q519" s="317"/>
    </row>
    <row r="520" spans="1:17" s="67" customFormat="1" ht="18" customHeight="1" outlineLevel="1" thickTop="1" thickBot="1">
      <c r="A520" s="213" t="s">
        <v>1018</v>
      </c>
      <c r="B520" s="515" t="str">
        <f>'Orçamento Detalhado_Global'!B520</f>
        <v>[ ESCOLHER ]</v>
      </c>
      <c r="C520" s="447" t="str">
        <f>IF('Orçamento Detalhado_Global'!C520="","",'Orçamento Detalhado_Global'!C520)</f>
        <v/>
      </c>
      <c r="D520" s="211" t="str">
        <f>IF('Orçamento Detalhado_Global'!D520="","",'Orçamento Detalhado_Global'!D520)</f>
        <v>CND ISS</v>
      </c>
      <c r="E520" s="570"/>
      <c r="F520" s="212" t="str">
        <f>IF('Orçamento Detalhado_Global'!F520="","",'Orçamento Detalhado_Global'!F520)</f>
        <v>VB</v>
      </c>
      <c r="G520" s="388">
        <f>'Orçamento Detalhado_Global'!G520</f>
        <v>0</v>
      </c>
      <c r="H520" s="213" t="str">
        <f t="shared" si="85"/>
        <v/>
      </c>
      <c r="I520" s="216" t="str">
        <f>'Orçamento Detalhado_Global'!I520</f>
        <v/>
      </c>
      <c r="J520" s="213" t="str">
        <f t="shared" si="86"/>
        <v/>
      </c>
      <c r="K520" s="70"/>
      <c r="L520" s="214"/>
      <c r="N520" s="317"/>
      <c r="O520" s="317"/>
      <c r="P520" s="317"/>
      <c r="Q520" s="317"/>
    </row>
    <row r="521" spans="1:17" s="67" customFormat="1" ht="18" customHeight="1" outlineLevel="1" thickTop="1" thickBot="1">
      <c r="A521" s="213" t="s">
        <v>1020</v>
      </c>
      <c r="B521" s="515" t="str">
        <f>'Orçamento Detalhado_Global'!B521</f>
        <v>[ ESCOLHER ]</v>
      </c>
      <c r="C521" s="447" t="str">
        <f>IF('Orçamento Detalhado_Global'!C521="","",'Orçamento Detalhado_Global'!C521)</f>
        <v/>
      </c>
      <c r="D521" s="211" t="str">
        <f>IF('Orçamento Detalhado_Global'!D521="","",'Orçamento Detalhado_Global'!D521)</f>
        <v>Habite-se</v>
      </c>
      <c r="E521" s="570"/>
      <c r="F521" s="212" t="str">
        <f>IF('Orçamento Detalhado_Global'!F521="","",'Orçamento Detalhado_Global'!F521)</f>
        <v>VB</v>
      </c>
      <c r="G521" s="388">
        <f>'Orçamento Detalhado_Global'!G521</f>
        <v>0</v>
      </c>
      <c r="H521" s="213" t="str">
        <f t="shared" si="85"/>
        <v/>
      </c>
      <c r="I521" s="216" t="str">
        <f>'Orçamento Detalhado_Global'!I521</f>
        <v/>
      </c>
      <c r="J521" s="213" t="str">
        <f t="shared" si="86"/>
        <v/>
      </c>
      <c r="K521" s="70"/>
      <c r="L521" s="214"/>
      <c r="N521" s="317"/>
      <c r="O521" s="317"/>
      <c r="P521" s="317"/>
      <c r="Q521" s="317"/>
    </row>
    <row r="522" spans="1:17" s="67" customFormat="1" ht="18" customHeight="1" outlineLevel="1" thickTop="1" thickBot="1">
      <c r="A522" s="213" t="s">
        <v>1022</v>
      </c>
      <c r="B522" s="515" t="str">
        <f>'Orçamento Detalhado_Global'!B522</f>
        <v>[ ESCOLHER ]</v>
      </c>
      <c r="C522" s="447" t="str">
        <f>IF('Orçamento Detalhado_Global'!C522="","",'Orçamento Detalhado_Global'!C522)</f>
        <v/>
      </c>
      <c r="D522" s="211" t="str">
        <f>IF('Orçamento Detalhado_Global'!D522="","",'Orçamento Detalhado_Global'!D522)</f>
        <v>CND INSS</v>
      </c>
      <c r="E522" s="570"/>
      <c r="F522" s="212" t="str">
        <f>IF('Orçamento Detalhado_Global'!F522="","",'Orçamento Detalhado_Global'!F522)</f>
        <v>VB</v>
      </c>
      <c r="G522" s="388">
        <f>'Orçamento Detalhado_Global'!G522</f>
        <v>0</v>
      </c>
      <c r="H522" s="213" t="str">
        <f t="shared" si="85"/>
        <v/>
      </c>
      <c r="I522" s="216" t="str">
        <f>'Orçamento Detalhado_Global'!I522</f>
        <v/>
      </c>
      <c r="J522" s="213" t="str">
        <f t="shared" si="86"/>
        <v/>
      </c>
      <c r="K522" s="70"/>
      <c r="L522" s="214"/>
      <c r="N522" s="317"/>
      <c r="O522" s="317"/>
      <c r="P522" s="317"/>
      <c r="Q522" s="317"/>
    </row>
    <row r="523" spans="1:17" s="67" customFormat="1" ht="18" customHeight="1" outlineLevel="1" thickTop="1" thickBot="1">
      <c r="A523" s="213" t="s">
        <v>1024</v>
      </c>
      <c r="B523" s="515" t="str">
        <f>'Orçamento Detalhado_Global'!B523</f>
        <v>[ ESCOLHER ]</v>
      </c>
      <c r="C523" s="447" t="str">
        <f>IF('Orçamento Detalhado_Global'!C523="","",'Orçamento Detalhado_Global'!C523)</f>
        <v/>
      </c>
      <c r="D523" s="211" t="str">
        <f>IF('Orçamento Detalhado_Global'!D523="","",'Orçamento Detalhado_Global'!D523)</f>
        <v>Averbação da Construção</v>
      </c>
      <c r="E523" s="570"/>
      <c r="F523" s="212" t="str">
        <f>IF('Orçamento Detalhado_Global'!F523="","",'Orçamento Detalhado_Global'!F523)</f>
        <v>VB</v>
      </c>
      <c r="G523" s="388">
        <f>'Orçamento Detalhado_Global'!G523</f>
        <v>0</v>
      </c>
      <c r="H523" s="213" t="str">
        <f t="shared" si="85"/>
        <v/>
      </c>
      <c r="I523" s="216" t="str">
        <f>'Orçamento Detalhado_Global'!I523</f>
        <v/>
      </c>
      <c r="J523" s="213" t="str">
        <f t="shared" si="86"/>
        <v/>
      </c>
      <c r="K523" s="70"/>
      <c r="L523" s="214"/>
      <c r="N523" s="317"/>
      <c r="O523" s="317"/>
      <c r="P523" s="317"/>
      <c r="Q523" s="317"/>
    </row>
    <row r="524" spans="1:17" s="67" customFormat="1" ht="18" customHeight="1" outlineLevel="1" thickTop="1" thickBot="1">
      <c r="A524" s="213" t="s">
        <v>1026</v>
      </c>
      <c r="B524" s="515" t="str">
        <f>'Orçamento Detalhado_Global'!B524</f>
        <v>[ ESCOLHER ]</v>
      </c>
      <c r="C524" s="447" t="str">
        <f>IF('Orçamento Detalhado_Global'!C524="","",'Orçamento Detalhado_Global'!C524)</f>
        <v/>
      </c>
      <c r="D524" s="211" t="str">
        <f>IF('Orçamento Detalhado_Global'!D524="","",'Orçamento Detalhado_Global'!D524)</f>
        <v>Matrículas induvidualizadas</v>
      </c>
      <c r="E524" s="570"/>
      <c r="F524" s="212" t="str">
        <f>IF('Orçamento Detalhado_Global'!F524="","",'Orçamento Detalhado_Global'!F524)</f>
        <v>VB</v>
      </c>
      <c r="G524" s="388">
        <f>'Orçamento Detalhado_Global'!G524</f>
        <v>0</v>
      </c>
      <c r="H524" s="213" t="str">
        <f t="shared" si="85"/>
        <v/>
      </c>
      <c r="I524" s="216" t="str">
        <f>'Orçamento Detalhado_Global'!I524</f>
        <v/>
      </c>
      <c r="J524" s="213" t="str">
        <f t="shared" si="86"/>
        <v/>
      </c>
      <c r="K524" s="70"/>
      <c r="L524" s="214"/>
      <c r="N524" s="317"/>
      <c r="O524" s="317"/>
      <c r="P524" s="317"/>
      <c r="Q524" s="317"/>
    </row>
    <row r="525" spans="1:17" s="67" customFormat="1" ht="18" customHeight="1" outlineLevel="1" thickTop="1" thickBot="1">
      <c r="A525" s="213" t="s">
        <v>1028</v>
      </c>
      <c r="B525" s="515" t="str">
        <f>'Orçamento Detalhado_Global'!B525</f>
        <v>[ ESCOLHER ]</v>
      </c>
      <c r="C525" s="447" t="str">
        <f>IF('Orçamento Detalhado_Global'!C525="","",'Orçamento Detalhado_Global'!C525)</f>
        <v/>
      </c>
      <c r="D525" s="211" t="str">
        <f>IF('Orçamento Detalhado_Global'!D525="","",'Orçamento Detalhado_Global'!D525)</f>
        <v>Entrega de chaves / AGI</v>
      </c>
      <c r="E525" s="570"/>
      <c r="F525" s="212" t="str">
        <f>IF('Orçamento Detalhado_Global'!F525="","",'Orçamento Detalhado_Global'!F525)</f>
        <v>VB</v>
      </c>
      <c r="G525" s="388">
        <f>'Orçamento Detalhado_Global'!G525</f>
        <v>0</v>
      </c>
      <c r="H525" s="213" t="str">
        <f t="shared" si="85"/>
        <v/>
      </c>
      <c r="I525" s="216" t="str">
        <f>'Orçamento Detalhado_Global'!I525</f>
        <v/>
      </c>
      <c r="J525" s="213" t="str">
        <f t="shared" si="86"/>
        <v/>
      </c>
      <c r="K525" s="70"/>
      <c r="L525" s="214"/>
      <c r="N525" s="317"/>
      <c r="O525" s="317"/>
      <c r="P525" s="317"/>
      <c r="Q525" s="317"/>
    </row>
    <row r="526" spans="1:17" s="67" customFormat="1" ht="18" customHeight="1" outlineLevel="1" thickTop="1" thickBot="1">
      <c r="A526" s="213" t="s">
        <v>1030</v>
      </c>
      <c r="B526" s="515" t="str">
        <f>'Orçamento Detalhado_Global'!B526</f>
        <v>[ ESCOLHER ]</v>
      </c>
      <c r="C526" s="447" t="str">
        <f>IF('Orçamento Detalhado_Global'!C526="","",'Orçamento Detalhado_Global'!C526)</f>
        <v/>
      </c>
      <c r="D526" s="211" t="str">
        <f>IF('Orçamento Detalhado_Global'!D526="","",'Orçamento Detalhado_Global'!D526)</f>
        <v/>
      </c>
      <c r="E526" s="570"/>
      <c r="F526" s="212" t="str">
        <f>IF('Orçamento Detalhado_Global'!F526="","",'Orçamento Detalhado_Global'!F526)</f>
        <v/>
      </c>
      <c r="G526" s="388">
        <f>'Orçamento Detalhado_Global'!G526</f>
        <v>0</v>
      </c>
      <c r="H526" s="213" t="str">
        <f t="shared" si="85"/>
        <v/>
      </c>
      <c r="I526" s="216" t="str">
        <f>'Orçamento Detalhado_Global'!I526</f>
        <v/>
      </c>
      <c r="J526" s="213" t="str">
        <f t="shared" si="86"/>
        <v/>
      </c>
      <c r="K526" s="70"/>
      <c r="L526" s="214"/>
      <c r="N526" s="317"/>
      <c r="O526" s="317"/>
      <c r="P526" s="317"/>
      <c r="Q526" s="317"/>
    </row>
    <row r="527" spans="1:17" s="67" customFormat="1" ht="18" customHeight="1" outlineLevel="1" thickTop="1" thickBot="1">
      <c r="A527" s="213" t="s">
        <v>1031</v>
      </c>
      <c r="B527" s="515" t="str">
        <f>'Orçamento Detalhado_Global'!B527</f>
        <v>[ ESCOLHER ]</v>
      </c>
      <c r="C527" s="447" t="str">
        <f>IF('Orçamento Detalhado_Global'!C527="","",'Orçamento Detalhado_Global'!C527)</f>
        <v/>
      </c>
      <c r="D527" s="211" t="str">
        <f>IF('Orçamento Detalhado_Global'!D527="","",'Orçamento Detalhado_Global'!D527)</f>
        <v/>
      </c>
      <c r="E527" s="570"/>
      <c r="F527" s="212" t="str">
        <f>IF('Orçamento Detalhado_Global'!F527="","",'Orçamento Detalhado_Global'!F527)</f>
        <v/>
      </c>
      <c r="G527" s="388">
        <f>'Orçamento Detalhado_Global'!G527</f>
        <v>0</v>
      </c>
      <c r="H527" s="213" t="str">
        <f t="shared" si="85"/>
        <v/>
      </c>
      <c r="I527" s="216" t="str">
        <f>'Orçamento Detalhado_Global'!I527</f>
        <v/>
      </c>
      <c r="J527" s="213" t="str">
        <f t="shared" si="86"/>
        <v/>
      </c>
      <c r="K527" s="70"/>
      <c r="L527" s="214"/>
      <c r="N527" s="317"/>
      <c r="O527" s="317"/>
      <c r="P527" s="317"/>
      <c r="Q527" s="317"/>
    </row>
    <row r="528" spans="1:17" ht="24.95" customHeight="1" thickTop="1">
      <c r="A528" s="12"/>
      <c r="B528" s="294"/>
      <c r="C528" s="13"/>
      <c r="E528" s="13"/>
      <c r="F528" s="13"/>
      <c r="J528" s="35"/>
      <c r="L528" s="35"/>
    </row>
    <row r="529" spans="1:21" ht="19.5" thickBot="1">
      <c r="A529" s="12"/>
      <c r="B529" s="294"/>
      <c r="C529" s="13"/>
      <c r="E529" s="13"/>
      <c r="F529" s="13"/>
      <c r="H529" s="57" t="s">
        <v>1032</v>
      </c>
      <c r="I529" s="59"/>
      <c r="J529" s="57" t="s">
        <v>1033</v>
      </c>
      <c r="L529" s="35"/>
    </row>
    <row r="530" spans="1:21" s="371" customFormat="1" ht="30" customHeight="1" thickTop="1" thickBot="1">
      <c r="A530" s="363"/>
      <c r="B530" s="362"/>
      <c r="C530" s="363"/>
      <c r="D530" s="364"/>
      <c r="E530" s="363"/>
      <c r="F530" s="363"/>
      <c r="G530" s="449" t="s">
        <v>1042</v>
      </c>
      <c r="H530" s="450">
        <f>H16</f>
        <v>0</v>
      </c>
      <c r="I530" s="451"/>
      <c r="J530" s="450">
        <f>J16</f>
        <v>0</v>
      </c>
      <c r="K530" s="366"/>
      <c r="L530" s="374"/>
      <c r="N530" s="369"/>
      <c r="O530" s="375"/>
      <c r="P530" s="373"/>
      <c r="Q530" s="373"/>
      <c r="R530" s="367"/>
      <c r="S530" s="367"/>
      <c r="T530" s="367"/>
      <c r="U530" s="370"/>
    </row>
    <row r="531" spans="1:21" s="371" customFormat="1" ht="30" customHeight="1" thickTop="1" thickBot="1">
      <c r="A531" s="363"/>
      <c r="B531" s="362"/>
      <c r="C531" s="363"/>
      <c r="D531" s="364"/>
      <c r="E531" s="363"/>
      <c r="F531" s="363"/>
      <c r="G531" s="449" t="s">
        <v>1043</v>
      </c>
      <c r="H531" s="450">
        <f>H48</f>
        <v>0</v>
      </c>
      <c r="I531" s="451"/>
      <c r="J531" s="450">
        <f>J48</f>
        <v>0</v>
      </c>
      <c r="K531" s="366"/>
      <c r="L531" s="374"/>
      <c r="N531" s="369"/>
      <c r="O531" s="375"/>
      <c r="P531" s="373"/>
      <c r="Q531" s="373"/>
      <c r="R531" s="367"/>
      <c r="S531" s="367"/>
      <c r="T531" s="367"/>
      <c r="U531" s="370"/>
    </row>
    <row r="532" spans="1:21" s="371" customFormat="1" ht="30" customHeight="1" thickTop="1" thickBot="1">
      <c r="A532" s="363"/>
      <c r="B532" s="377"/>
      <c r="C532" s="363"/>
      <c r="D532" s="376"/>
      <c r="E532" s="363"/>
      <c r="F532" s="363"/>
      <c r="G532" s="449" t="s">
        <v>1044</v>
      </c>
      <c r="H532" s="450">
        <f>H361</f>
        <v>0</v>
      </c>
      <c r="I532" s="451"/>
      <c r="J532" s="450">
        <f>J361</f>
        <v>0</v>
      </c>
      <c r="K532" s="366"/>
      <c r="L532" s="374"/>
      <c r="N532" s="372"/>
      <c r="O532" s="372"/>
      <c r="P532" s="372"/>
      <c r="Q532" s="372"/>
    </row>
    <row r="533" spans="1:21" s="371" customFormat="1" ht="30" customHeight="1" thickTop="1" thickBot="1">
      <c r="A533" s="363"/>
      <c r="B533" s="377"/>
      <c r="C533" s="363"/>
      <c r="D533" s="376"/>
      <c r="E533" s="363"/>
      <c r="F533" s="363"/>
      <c r="G533" s="449" t="s">
        <v>1045</v>
      </c>
      <c r="H533" s="450">
        <f>H480</f>
        <v>0</v>
      </c>
      <c r="I533" s="451"/>
      <c r="J533" s="450">
        <f>J480</f>
        <v>0</v>
      </c>
      <c r="K533" s="366"/>
      <c r="L533" s="374"/>
      <c r="N533" s="372"/>
      <c r="O533" s="372"/>
      <c r="P533" s="372"/>
      <c r="Q533" s="372"/>
    </row>
    <row r="534" spans="1:21" s="371" customFormat="1" ht="30" customHeight="1" thickTop="1" thickBot="1">
      <c r="A534" s="363"/>
      <c r="B534" s="377"/>
      <c r="C534" s="363"/>
      <c r="D534" s="376"/>
      <c r="E534" s="363"/>
      <c r="F534" s="363"/>
      <c r="G534" s="449" t="s">
        <v>1046</v>
      </c>
      <c r="H534" s="450">
        <f>H493</f>
        <v>0</v>
      </c>
      <c r="I534" s="451"/>
      <c r="J534" s="450">
        <f>J493</f>
        <v>0</v>
      </c>
      <c r="K534" s="366"/>
      <c r="L534" s="374"/>
      <c r="N534" s="372"/>
      <c r="O534" s="372"/>
      <c r="P534" s="372"/>
      <c r="Q534" s="372"/>
    </row>
    <row r="535" spans="1:21" s="371" customFormat="1" ht="30" customHeight="1" thickTop="1" thickBot="1">
      <c r="A535" s="363"/>
      <c r="B535" s="377"/>
      <c r="C535" s="363"/>
      <c r="D535" s="376"/>
      <c r="E535" s="363"/>
      <c r="F535" s="363"/>
      <c r="G535" s="449" t="s">
        <v>1047</v>
      </c>
      <c r="H535" s="450">
        <f>H531+H532+H533+H534</f>
        <v>0</v>
      </c>
      <c r="I535" s="451"/>
      <c r="J535" s="450">
        <f>J531+J532+J533+J534</f>
        <v>0</v>
      </c>
      <c r="K535" s="366"/>
      <c r="L535" s="374"/>
      <c r="N535" s="372"/>
      <c r="O535" s="372"/>
      <c r="P535" s="372"/>
      <c r="Q535" s="372"/>
    </row>
    <row r="536" spans="1:21" s="371" customFormat="1" ht="32.25" customHeight="1" thickTop="1" thickBot="1">
      <c r="A536" s="363"/>
      <c r="B536" s="377"/>
      <c r="C536" s="365"/>
      <c r="D536" s="378"/>
      <c r="E536" s="379"/>
      <c r="F536" s="365"/>
      <c r="G536" s="449" t="s">
        <v>1048</v>
      </c>
      <c r="H536" s="365"/>
      <c r="I536" s="380"/>
      <c r="J536" s="577">
        <f>J535+J530</f>
        <v>0</v>
      </c>
      <c r="K536" s="366"/>
      <c r="L536" s="374"/>
      <c r="N536" s="368"/>
      <c r="O536" s="368"/>
      <c r="P536" s="368"/>
      <c r="Q536" s="368"/>
    </row>
    <row r="537" spans="1:21" ht="17.25" customHeight="1" thickTop="1">
      <c r="C537" s="13"/>
      <c r="D537" s="45"/>
      <c r="E537" s="51"/>
      <c r="F537" s="13"/>
      <c r="I537" s="44"/>
      <c r="M537" s="11"/>
    </row>
    <row r="538" spans="1:21" ht="17.25" customHeight="1">
      <c r="C538" s="13"/>
      <c r="D538" s="45"/>
      <c r="E538" s="50"/>
      <c r="F538" s="13"/>
      <c r="L538" s="42"/>
      <c r="M538" s="11"/>
    </row>
    <row r="539" spans="1:21" ht="17.25" customHeight="1">
      <c r="C539" s="13"/>
      <c r="D539" s="45"/>
      <c r="E539" s="50"/>
      <c r="F539" s="13"/>
      <c r="I539" s="52"/>
      <c r="L539" s="42"/>
      <c r="M539" s="11"/>
    </row>
    <row r="540" spans="1:21" ht="18" customHeight="1">
      <c r="C540" s="13"/>
      <c r="D540" s="1"/>
      <c r="E540" s="1"/>
      <c r="F540" s="13"/>
      <c r="L540" s="42"/>
    </row>
    <row r="541" spans="1:21" ht="18" customHeight="1">
      <c r="C541" s="13"/>
      <c r="D541" s="1"/>
      <c r="E541" s="1"/>
      <c r="F541" s="13"/>
    </row>
    <row r="542" spans="1:21" ht="18" customHeight="1">
      <c r="C542" s="1"/>
      <c r="D542" s="1"/>
      <c r="E542" s="1"/>
      <c r="F542" s="1"/>
    </row>
    <row r="543" spans="1:21" ht="18" customHeight="1">
      <c r="C543" s="1"/>
      <c r="D543" s="1"/>
      <c r="E543" s="1"/>
      <c r="F543" s="1"/>
    </row>
    <row r="544" spans="1:21" ht="18" customHeight="1">
      <c r="C544" s="1"/>
      <c r="D544" s="1"/>
      <c r="E544" s="1"/>
      <c r="F544" s="1"/>
      <c r="I544" s="75"/>
    </row>
    <row r="545" spans="3:8" ht="18" customHeight="1">
      <c r="C545" s="1"/>
      <c r="D545" s="1"/>
      <c r="E545" s="1"/>
      <c r="F545" s="1"/>
    </row>
    <row r="546" spans="3:8" ht="18" customHeight="1">
      <c r="C546" s="1"/>
      <c r="D546" s="1"/>
      <c r="E546" s="1"/>
      <c r="F546" s="1"/>
    </row>
    <row r="547" spans="3:8" ht="18" customHeight="1">
      <c r="C547" s="1"/>
      <c r="D547" s="1"/>
      <c r="E547" s="1"/>
      <c r="F547" s="1"/>
    </row>
    <row r="548" spans="3:8" ht="18" customHeight="1">
      <c r="C548" s="1"/>
      <c r="D548" s="1"/>
      <c r="E548" s="1"/>
      <c r="F548" s="1"/>
    </row>
    <row r="549" spans="3:8" ht="18" customHeight="1">
      <c r="C549" s="1"/>
      <c r="D549" s="1"/>
      <c r="E549" s="1"/>
      <c r="F549" s="1"/>
    </row>
    <row r="550" spans="3:8" ht="18" customHeight="1">
      <c r="C550" s="56"/>
      <c r="D550" s="1"/>
      <c r="E550" s="1"/>
      <c r="F550" s="56"/>
      <c r="G550" s="56"/>
      <c r="H550" s="56"/>
    </row>
    <row r="551" spans="3:8" ht="18" customHeight="1">
      <c r="C551" s="1"/>
      <c r="D551" s="1"/>
      <c r="E551" s="1"/>
      <c r="F551" s="1"/>
    </row>
    <row r="552" spans="3:8" ht="18" customHeight="1">
      <c r="C552" s="1"/>
      <c r="D552" s="1"/>
      <c r="E552" s="1"/>
      <c r="F552" s="1"/>
    </row>
    <row r="553" spans="3:8" ht="18" customHeight="1">
      <c r="C553" s="1"/>
      <c r="D553" s="1"/>
      <c r="E553" s="1"/>
      <c r="F553" s="1"/>
    </row>
    <row r="554" spans="3:8" ht="18" customHeight="1">
      <c r="C554" s="1"/>
      <c r="D554" s="1"/>
      <c r="E554" s="1"/>
      <c r="F554" s="1"/>
    </row>
    <row r="555" spans="3:8" ht="18" customHeight="1">
      <c r="C555" s="1"/>
      <c r="E555" s="61"/>
      <c r="F555" s="1"/>
    </row>
    <row r="556" spans="3:8" ht="18" customHeight="1">
      <c r="C556" s="1"/>
      <c r="E556" s="59"/>
      <c r="F556" s="1"/>
    </row>
    <row r="557" spans="3:8" ht="18" customHeight="1">
      <c r="C557" s="57"/>
      <c r="E557" s="59"/>
      <c r="F557" s="57"/>
      <c r="G557" s="57"/>
      <c r="H557" s="57"/>
    </row>
    <row r="558" spans="3:8" ht="18" customHeight="1">
      <c r="C558" s="60"/>
      <c r="E558" s="57"/>
      <c r="F558" s="60"/>
      <c r="G558" s="59"/>
      <c r="H558" s="59"/>
    </row>
    <row r="559" spans="3:8" ht="18" customHeight="1">
      <c r="C559" s="60"/>
      <c r="E559" s="57"/>
      <c r="F559" s="60"/>
      <c r="G559" s="62"/>
      <c r="H559" s="62"/>
    </row>
    <row r="560" spans="3:8" ht="18" customHeight="1">
      <c r="C560" s="58"/>
      <c r="E560" s="1"/>
      <c r="F560" s="58"/>
      <c r="G560" s="57"/>
      <c r="H560" s="57"/>
    </row>
    <row r="561" spans="3:8" ht="18" customHeight="1">
      <c r="C561" s="58"/>
      <c r="F561" s="58"/>
      <c r="G561" s="57"/>
      <c r="H561" s="57"/>
    </row>
    <row r="562" spans="3:8" ht="18" customHeight="1">
      <c r="C562" s="1"/>
      <c r="F562" s="1"/>
    </row>
  </sheetData>
  <sheetProtection algorithmName="SHA-512" hashValue="ulgkryc5EQeV1ZArHb6Y5YVfZo3RTjCd5JsRFOA6Re0WgLQ/k8C+VxISU+pwNndRKx+g5tfH7TO4d3e0IUCnNA==" saltValue="3/F4eJCbcpenDB1VhsLl/g==" spinCount="100000" sheet="1" formatColumns="0" formatRows="0" sort="0" autoFilter="0"/>
  <mergeCells count="20">
    <mergeCell ref="J11:J12"/>
    <mergeCell ref="L11:L12"/>
    <mergeCell ref="I11:I12"/>
    <mergeCell ref="A11:A12"/>
    <mergeCell ref="D11:D12"/>
    <mergeCell ref="E11:E12"/>
    <mergeCell ref="F11:F12"/>
    <mergeCell ref="G11:G12"/>
    <mergeCell ref="H11:H12"/>
    <mergeCell ref="B11:C11"/>
    <mergeCell ref="A8:B8"/>
    <mergeCell ref="C8:D8"/>
    <mergeCell ref="A4:B4"/>
    <mergeCell ref="A5:B5"/>
    <mergeCell ref="A6:B6"/>
    <mergeCell ref="A7:B7"/>
    <mergeCell ref="C4:D4"/>
    <mergeCell ref="C5:D5"/>
    <mergeCell ref="C6:D6"/>
    <mergeCell ref="C7:D7"/>
  </mergeCells>
  <phoneticPr fontId="2" type="noConversion"/>
  <conditionalFormatting sqref="B18:B28">
    <cfRule type="expression" dxfId="187" priority="407">
      <formula>$B18&lt;&gt;"[ ESCOLHER ]"</formula>
    </cfRule>
    <cfRule type="expression" dxfId="186" priority="408">
      <formula>$D18&lt;&gt;""</formula>
    </cfRule>
  </conditionalFormatting>
  <conditionalFormatting sqref="B444:B447">
    <cfRule type="expression" dxfId="185" priority="111">
      <formula>$B444&lt;&gt;"[ ESCOLHER ]"</formula>
    </cfRule>
    <cfRule type="expression" dxfId="184" priority="112">
      <formula>$D444&lt;&gt;""</formula>
    </cfRule>
  </conditionalFormatting>
  <conditionalFormatting sqref="B449:B452">
    <cfRule type="expression" dxfId="183" priority="107">
      <formula>$B449&lt;&gt;"[ ESCOLHER ]"</formula>
    </cfRule>
    <cfRule type="expression" dxfId="182" priority="108">
      <formula>$D449&lt;&gt;""</formula>
    </cfRule>
  </conditionalFormatting>
  <conditionalFormatting sqref="B454:B458">
    <cfRule type="expression" dxfId="181" priority="103">
      <formula>$B454&lt;&gt;"[ ESCOLHER ]"</formula>
    </cfRule>
    <cfRule type="expression" dxfId="180" priority="104">
      <formula>$D454&lt;&gt;""</formula>
    </cfRule>
  </conditionalFormatting>
  <conditionalFormatting sqref="B460:B469">
    <cfRule type="expression" dxfId="179" priority="99">
      <formula>$B460&lt;&gt;"[ ESCOLHER ]"</formula>
    </cfRule>
    <cfRule type="expression" dxfId="178" priority="100">
      <formula>$D460&lt;&gt;""</formula>
    </cfRule>
  </conditionalFormatting>
  <conditionalFormatting sqref="B471:B479">
    <cfRule type="expression" dxfId="177" priority="95">
      <formula>$B471&lt;&gt;"[ ESCOLHER ]"</formula>
    </cfRule>
    <cfRule type="expression" dxfId="176" priority="96">
      <formula>$D471&lt;&gt;""</formula>
    </cfRule>
  </conditionalFormatting>
  <conditionalFormatting sqref="B481:B492">
    <cfRule type="expression" dxfId="175" priority="91">
      <formula>$B481&lt;&gt;"[ ESCOLHER ]"</formula>
    </cfRule>
    <cfRule type="expression" dxfId="174" priority="92">
      <formula>$D481&lt;&gt;""</formula>
    </cfRule>
  </conditionalFormatting>
  <conditionalFormatting sqref="B494:B505">
    <cfRule type="expression" dxfId="173" priority="87">
      <formula>$B494&lt;&gt;"[ ESCOLHER ]"</formula>
    </cfRule>
    <cfRule type="expression" dxfId="172" priority="88">
      <formula>$D494&lt;&gt;""</formula>
    </cfRule>
  </conditionalFormatting>
  <conditionalFormatting sqref="B507:B512">
    <cfRule type="expression" dxfId="171" priority="83">
      <formula>$B507&lt;&gt;"[ ESCOLHER ]"</formula>
    </cfRule>
    <cfRule type="expression" dxfId="170" priority="84">
      <formula>$D507&lt;&gt;""</formula>
    </cfRule>
  </conditionalFormatting>
  <conditionalFormatting sqref="B514:B527">
    <cfRule type="expression" dxfId="169" priority="79">
      <formula>$B514&lt;&gt;"[ ESCOLHER ]"</formula>
    </cfRule>
    <cfRule type="expression" dxfId="168" priority="80">
      <formula>$D514&lt;&gt;""</formula>
    </cfRule>
  </conditionalFormatting>
  <conditionalFormatting sqref="C18:C28">
    <cfRule type="notContainsBlanks" dxfId="167" priority="405">
      <formula>LEN(TRIM(C18))&gt;0</formula>
    </cfRule>
    <cfRule type="expression" dxfId="166" priority="406">
      <formula>$B18&lt;&gt;"[ ESCOLHER ]"</formula>
    </cfRule>
  </conditionalFormatting>
  <conditionalFormatting sqref="C30:C47">
    <cfRule type="notContainsBlanks" dxfId="165" priority="237">
      <formula>LEN(TRIM(C30))&gt;0</formula>
    </cfRule>
    <cfRule type="expression" dxfId="164" priority="238">
      <formula>$B30&lt;&gt;"[ ESCOLHER ]"</formula>
    </cfRule>
  </conditionalFormatting>
  <conditionalFormatting sqref="C50:C64">
    <cfRule type="notContainsBlanks" dxfId="163" priority="233">
      <formula>LEN(TRIM(C50))&gt;0</formula>
    </cfRule>
    <cfRule type="expression" dxfId="162" priority="234">
      <formula>$B50&lt;&gt;"[ ESCOLHER ]"</formula>
    </cfRule>
  </conditionalFormatting>
  <conditionalFormatting sqref="C66:C76">
    <cfRule type="notContainsBlanks" dxfId="161" priority="229">
      <formula>LEN(TRIM(C66))&gt;0</formula>
    </cfRule>
    <cfRule type="expression" dxfId="160" priority="230">
      <formula>$B66&lt;&gt;"[ ESCOLHER ]"</formula>
    </cfRule>
  </conditionalFormatting>
  <conditionalFormatting sqref="C78:C86">
    <cfRule type="notContainsBlanks" dxfId="159" priority="225">
      <formula>LEN(TRIM(C78))&gt;0</formula>
    </cfRule>
    <cfRule type="expression" dxfId="158" priority="226">
      <formula>$B78&lt;&gt;"[ ESCOLHER ]"</formula>
    </cfRule>
  </conditionalFormatting>
  <conditionalFormatting sqref="C88:C105">
    <cfRule type="notContainsBlanks" dxfId="157" priority="221">
      <formula>LEN(TRIM(C88))&gt;0</formula>
    </cfRule>
    <cfRule type="expression" dxfId="156" priority="222">
      <formula>$B88&lt;&gt;"[ ESCOLHER ]"</formula>
    </cfRule>
  </conditionalFormatting>
  <conditionalFormatting sqref="C107:C119">
    <cfRule type="notContainsBlanks" dxfId="155" priority="217">
      <formula>LEN(TRIM(C107))&gt;0</formula>
    </cfRule>
    <cfRule type="expression" dxfId="154" priority="218">
      <formula>$B107&lt;&gt;"[ ESCOLHER ]"</formula>
    </cfRule>
  </conditionalFormatting>
  <conditionalFormatting sqref="C121:C137">
    <cfRule type="notContainsBlanks" dxfId="153" priority="213">
      <formula>LEN(TRIM(C121))&gt;0</formula>
    </cfRule>
    <cfRule type="expression" dxfId="152" priority="214">
      <formula>$B121&lt;&gt;"[ ESCOLHER ]"</formula>
    </cfRule>
  </conditionalFormatting>
  <conditionalFormatting sqref="C139:C147">
    <cfRule type="notContainsBlanks" dxfId="151" priority="209">
      <formula>LEN(TRIM(C139))&gt;0</formula>
    </cfRule>
    <cfRule type="expression" dxfId="150" priority="210">
      <formula>$B139&lt;&gt;"[ ESCOLHER ]"</formula>
    </cfRule>
  </conditionalFormatting>
  <conditionalFormatting sqref="C149:C157">
    <cfRule type="notContainsBlanks" dxfId="149" priority="205">
      <formula>LEN(TRIM(C149))&gt;0</formula>
    </cfRule>
    <cfRule type="expression" dxfId="148" priority="206">
      <formula>$B149&lt;&gt;"[ ESCOLHER ]"</formula>
    </cfRule>
  </conditionalFormatting>
  <conditionalFormatting sqref="C159:C174">
    <cfRule type="notContainsBlanks" dxfId="147" priority="201">
      <formula>LEN(TRIM(C159))&gt;0</formula>
    </cfRule>
    <cfRule type="expression" dxfId="146" priority="202">
      <formula>$B159&lt;&gt;"[ ESCOLHER ]"</formula>
    </cfRule>
  </conditionalFormatting>
  <conditionalFormatting sqref="C176:C190">
    <cfRule type="notContainsBlanks" dxfId="145" priority="197">
      <formula>LEN(TRIM(C176))&gt;0</formula>
    </cfRule>
    <cfRule type="expression" dxfId="144" priority="198">
      <formula>$B176&lt;&gt;"[ ESCOLHER ]"</formula>
    </cfRule>
  </conditionalFormatting>
  <conditionalFormatting sqref="C192:C201">
    <cfRule type="notContainsBlanks" dxfId="143" priority="193">
      <formula>LEN(TRIM(C192))&gt;0</formula>
    </cfRule>
    <cfRule type="expression" dxfId="142" priority="194">
      <formula>$B192&lt;&gt;"[ ESCOLHER ]"</formula>
    </cfRule>
  </conditionalFormatting>
  <conditionalFormatting sqref="C203:C211">
    <cfRule type="notContainsBlanks" dxfId="141" priority="189">
      <formula>LEN(TRIM(C203))&gt;0</formula>
    </cfRule>
    <cfRule type="expression" dxfId="140" priority="190">
      <formula>$B203&lt;&gt;"[ ESCOLHER ]"</formula>
    </cfRule>
  </conditionalFormatting>
  <conditionalFormatting sqref="C213:C229">
    <cfRule type="notContainsBlanks" dxfId="139" priority="185">
      <formula>LEN(TRIM(C213))&gt;0</formula>
    </cfRule>
    <cfRule type="expression" dxfId="138" priority="186">
      <formula>$B213&lt;&gt;"[ ESCOLHER ]"</formula>
    </cfRule>
  </conditionalFormatting>
  <conditionalFormatting sqref="C231:C248">
    <cfRule type="notContainsBlanks" dxfId="137" priority="181">
      <formula>LEN(TRIM(C231))&gt;0</formula>
    </cfRule>
    <cfRule type="expression" dxfId="136" priority="182">
      <formula>$B231&lt;&gt;"[ ESCOLHER ]"</formula>
    </cfRule>
  </conditionalFormatting>
  <conditionalFormatting sqref="C250:C271">
    <cfRule type="notContainsBlanks" dxfId="135" priority="177">
      <formula>LEN(TRIM(C250))&gt;0</formula>
    </cfRule>
    <cfRule type="expression" dxfId="134" priority="178">
      <formula>$B250&lt;&gt;"[ ESCOLHER ]"</formula>
    </cfRule>
  </conditionalFormatting>
  <conditionalFormatting sqref="C274:C285">
    <cfRule type="notContainsBlanks" dxfId="133" priority="173">
      <formula>LEN(TRIM(C274))&gt;0</formula>
    </cfRule>
    <cfRule type="expression" dxfId="132" priority="174">
      <formula>$B274&lt;&gt;"[ ESCOLHER ]"</formula>
    </cfRule>
  </conditionalFormatting>
  <conditionalFormatting sqref="C287:C292">
    <cfRule type="notContainsBlanks" dxfId="131" priority="169">
      <formula>LEN(TRIM(C287))&gt;0</formula>
    </cfRule>
    <cfRule type="expression" dxfId="130" priority="170">
      <formula>$B287&lt;&gt;"[ ESCOLHER ]"</formula>
    </cfRule>
  </conditionalFormatting>
  <conditionalFormatting sqref="C294:C304">
    <cfRule type="notContainsBlanks" dxfId="129" priority="165">
      <formula>LEN(TRIM(C294))&gt;0</formula>
    </cfRule>
    <cfRule type="expression" dxfId="128" priority="166">
      <formula>$B294&lt;&gt;"[ ESCOLHER ]"</formula>
    </cfRule>
  </conditionalFormatting>
  <conditionalFormatting sqref="C306:C313">
    <cfRule type="notContainsBlanks" dxfId="127" priority="161">
      <formula>LEN(TRIM(C306))&gt;0</formula>
    </cfRule>
    <cfRule type="expression" dxfId="126" priority="162">
      <formula>$B306&lt;&gt;"[ ESCOLHER ]"</formula>
    </cfRule>
  </conditionalFormatting>
  <conditionalFormatting sqref="C315:C322">
    <cfRule type="notContainsBlanks" dxfId="125" priority="157">
      <formula>LEN(TRIM(C315))&gt;0</formula>
    </cfRule>
    <cfRule type="expression" dxfId="124" priority="158">
      <formula>$B315&lt;&gt;"[ ESCOLHER ]"</formula>
    </cfRule>
  </conditionalFormatting>
  <conditionalFormatting sqref="C324:C332">
    <cfRule type="notContainsBlanks" dxfId="123" priority="153">
      <formula>LEN(TRIM(C324))&gt;0</formula>
    </cfRule>
    <cfRule type="expression" dxfId="122" priority="154">
      <formula>$B324&lt;&gt;"[ ESCOLHER ]"</formula>
    </cfRule>
  </conditionalFormatting>
  <conditionalFormatting sqref="C334:C352">
    <cfRule type="notContainsBlanks" dxfId="121" priority="149">
      <formula>LEN(TRIM(C334))&gt;0</formula>
    </cfRule>
    <cfRule type="expression" dxfId="120" priority="150">
      <formula>$B334&lt;&gt;"[ ESCOLHER ]"</formula>
    </cfRule>
  </conditionalFormatting>
  <conditionalFormatting sqref="C354:C360">
    <cfRule type="notContainsBlanks" dxfId="119" priority="145">
      <formula>LEN(TRIM(C354))&gt;0</formula>
    </cfRule>
    <cfRule type="expression" dxfId="118" priority="146">
      <formula>$B354&lt;&gt;"[ ESCOLHER ]"</formula>
    </cfRule>
  </conditionalFormatting>
  <conditionalFormatting sqref="C363:C372">
    <cfRule type="notContainsBlanks" dxfId="117" priority="141">
      <formula>LEN(TRIM(C363))&gt;0</formula>
    </cfRule>
    <cfRule type="expression" dxfId="116" priority="142">
      <formula>$B363&lt;&gt;"[ ESCOLHER ]"</formula>
    </cfRule>
  </conditionalFormatting>
  <conditionalFormatting sqref="C374:C381">
    <cfRule type="notContainsBlanks" dxfId="115" priority="137">
      <formula>LEN(TRIM(C374))&gt;0</formula>
    </cfRule>
    <cfRule type="expression" dxfId="114" priority="138">
      <formula>$B374&lt;&gt;"[ ESCOLHER ]"</formula>
    </cfRule>
  </conditionalFormatting>
  <conditionalFormatting sqref="C383:C392">
    <cfRule type="notContainsBlanks" dxfId="113" priority="133">
      <formula>LEN(TRIM(C383))&gt;0</formula>
    </cfRule>
    <cfRule type="expression" dxfId="112" priority="134">
      <formula>$B383&lt;&gt;"[ ESCOLHER ]"</formula>
    </cfRule>
  </conditionalFormatting>
  <conditionalFormatting sqref="C394:C400">
    <cfRule type="notContainsBlanks" dxfId="111" priority="129">
      <formula>LEN(TRIM(C394))&gt;0</formula>
    </cfRule>
    <cfRule type="expression" dxfId="110" priority="130">
      <formula>$B394&lt;&gt;"[ ESCOLHER ]"</formula>
    </cfRule>
  </conditionalFormatting>
  <conditionalFormatting sqref="C402:C412">
    <cfRule type="notContainsBlanks" dxfId="109" priority="125">
      <formula>LEN(TRIM(C402))&gt;0</formula>
    </cfRule>
    <cfRule type="expression" dxfId="108" priority="126">
      <formula>$B402&lt;&gt;"[ ESCOLHER ]"</formula>
    </cfRule>
  </conditionalFormatting>
  <conditionalFormatting sqref="C414:C419">
    <cfRule type="notContainsBlanks" dxfId="107" priority="121">
      <formula>LEN(TRIM(C414))&gt;0</formula>
    </cfRule>
    <cfRule type="expression" dxfId="106" priority="122">
      <formula>$B414&lt;&gt;"[ ESCOLHER ]"</formula>
    </cfRule>
  </conditionalFormatting>
  <conditionalFormatting sqref="C421:C431">
    <cfRule type="notContainsBlanks" dxfId="105" priority="117">
      <formula>LEN(TRIM(C421))&gt;0</formula>
    </cfRule>
    <cfRule type="expression" dxfId="104" priority="118">
      <formula>$B421&lt;&gt;"[ ESCOLHER ]"</formula>
    </cfRule>
  </conditionalFormatting>
  <conditionalFormatting sqref="C433:C442">
    <cfRule type="notContainsBlanks" dxfId="103" priority="113">
      <formula>LEN(TRIM(C433))&gt;0</formula>
    </cfRule>
    <cfRule type="expression" dxfId="102" priority="114">
      <formula>$B433&lt;&gt;"[ ESCOLHER ]"</formula>
    </cfRule>
  </conditionalFormatting>
  <conditionalFormatting sqref="C444:C447">
    <cfRule type="notContainsBlanks" dxfId="101" priority="109">
      <formula>LEN(TRIM(C444))&gt;0</formula>
    </cfRule>
    <cfRule type="expression" dxfId="100" priority="110">
      <formula>$B444&lt;&gt;"[ ESCOLHER ]"</formula>
    </cfRule>
  </conditionalFormatting>
  <conditionalFormatting sqref="C449:C452">
    <cfRule type="notContainsBlanks" dxfId="99" priority="105">
      <formula>LEN(TRIM(C449))&gt;0</formula>
    </cfRule>
    <cfRule type="expression" dxfId="98" priority="106">
      <formula>$B449&lt;&gt;"[ ESCOLHER ]"</formula>
    </cfRule>
  </conditionalFormatting>
  <conditionalFormatting sqref="C454:C458">
    <cfRule type="notContainsBlanks" dxfId="97" priority="101">
      <formula>LEN(TRIM(C454))&gt;0</formula>
    </cfRule>
    <cfRule type="expression" dxfId="96" priority="102">
      <formula>$B454&lt;&gt;"[ ESCOLHER ]"</formula>
    </cfRule>
  </conditionalFormatting>
  <conditionalFormatting sqref="C460:C469">
    <cfRule type="notContainsBlanks" dxfId="95" priority="97">
      <formula>LEN(TRIM(C460))&gt;0</formula>
    </cfRule>
    <cfRule type="expression" dxfId="94" priority="98">
      <formula>$B460&lt;&gt;"[ ESCOLHER ]"</formula>
    </cfRule>
  </conditionalFormatting>
  <conditionalFormatting sqref="C471:C479">
    <cfRule type="notContainsBlanks" dxfId="93" priority="93">
      <formula>LEN(TRIM(C471))&gt;0</formula>
    </cfRule>
    <cfRule type="expression" dxfId="92" priority="94">
      <formula>$B471&lt;&gt;"[ ESCOLHER ]"</formula>
    </cfRule>
  </conditionalFormatting>
  <conditionalFormatting sqref="C481:C492">
    <cfRule type="notContainsBlanks" dxfId="91" priority="89">
      <formula>LEN(TRIM(C481))&gt;0</formula>
    </cfRule>
    <cfRule type="expression" dxfId="90" priority="90">
      <formula>$B481&lt;&gt;"[ ESCOLHER ]"</formula>
    </cfRule>
  </conditionalFormatting>
  <conditionalFormatting sqref="C494:C505">
    <cfRule type="notContainsBlanks" dxfId="89" priority="85">
      <formula>LEN(TRIM(C494))&gt;0</formula>
    </cfRule>
    <cfRule type="expression" dxfId="88" priority="86">
      <formula>$B494&lt;&gt;"[ ESCOLHER ]"</formula>
    </cfRule>
  </conditionalFormatting>
  <conditionalFormatting sqref="C507:C512">
    <cfRule type="notContainsBlanks" dxfId="87" priority="81">
      <formula>LEN(TRIM(C507))&gt;0</formula>
    </cfRule>
    <cfRule type="expression" dxfId="86" priority="82">
      <formula>$B507&lt;&gt;"[ ESCOLHER ]"</formula>
    </cfRule>
  </conditionalFormatting>
  <conditionalFormatting sqref="C514:C527">
    <cfRule type="notContainsBlanks" dxfId="85" priority="77">
      <formula>LEN(TRIM(C514))&gt;0</formula>
    </cfRule>
    <cfRule type="expression" dxfId="84" priority="78">
      <formula>$B514&lt;&gt;"[ ESCOLHER ]"</formula>
    </cfRule>
  </conditionalFormatting>
  <conditionalFormatting sqref="B30:B47">
    <cfRule type="expression" dxfId="83" priority="63">
      <formula>$B30&lt;&gt;"[ ESCOLHER ]"</formula>
    </cfRule>
    <cfRule type="expression" dxfId="82" priority="64">
      <formula>$D30&lt;&gt;""</formula>
    </cfRule>
  </conditionalFormatting>
  <conditionalFormatting sqref="B50:B64">
    <cfRule type="expression" dxfId="81" priority="61">
      <formula>$B50&lt;&gt;"[ ESCOLHER ]"</formula>
    </cfRule>
    <cfRule type="expression" dxfId="80" priority="62">
      <formula>$D50&lt;&gt;""</formula>
    </cfRule>
  </conditionalFormatting>
  <conditionalFormatting sqref="B66:B76">
    <cfRule type="expression" dxfId="79" priority="59">
      <formula>$B66&lt;&gt;"[ ESCOLHER ]"</formula>
    </cfRule>
    <cfRule type="expression" dxfId="78" priority="60">
      <formula>$D66&lt;&gt;""</formula>
    </cfRule>
  </conditionalFormatting>
  <conditionalFormatting sqref="B78:B86">
    <cfRule type="expression" dxfId="77" priority="57">
      <formula>$B78&lt;&gt;"[ ESCOLHER ]"</formula>
    </cfRule>
    <cfRule type="expression" dxfId="76" priority="58">
      <formula>$D78&lt;&gt;""</formula>
    </cfRule>
  </conditionalFormatting>
  <conditionalFormatting sqref="B88:B105">
    <cfRule type="expression" dxfId="75" priority="55">
      <formula>$B88&lt;&gt;"[ ESCOLHER ]"</formula>
    </cfRule>
    <cfRule type="expression" dxfId="74" priority="56">
      <formula>$D88&lt;&gt;""</formula>
    </cfRule>
  </conditionalFormatting>
  <conditionalFormatting sqref="B107:B119">
    <cfRule type="expression" dxfId="73" priority="53">
      <formula>$B107&lt;&gt;"[ ESCOLHER ]"</formula>
    </cfRule>
    <cfRule type="expression" dxfId="72" priority="54">
      <formula>$D107&lt;&gt;""</formula>
    </cfRule>
  </conditionalFormatting>
  <conditionalFormatting sqref="B121:B137">
    <cfRule type="expression" dxfId="71" priority="51">
      <formula>$B121&lt;&gt;"[ ESCOLHER ]"</formula>
    </cfRule>
    <cfRule type="expression" dxfId="70" priority="52">
      <formula>$D121&lt;&gt;""</formula>
    </cfRule>
  </conditionalFormatting>
  <conditionalFormatting sqref="B139:B147">
    <cfRule type="expression" dxfId="69" priority="49">
      <formula>$B139&lt;&gt;"[ ESCOLHER ]"</formula>
    </cfRule>
    <cfRule type="expression" dxfId="68" priority="50">
      <formula>$D139&lt;&gt;""</formula>
    </cfRule>
  </conditionalFormatting>
  <conditionalFormatting sqref="B149:B157">
    <cfRule type="expression" dxfId="67" priority="47">
      <formula>$B149&lt;&gt;"[ ESCOLHER ]"</formula>
    </cfRule>
    <cfRule type="expression" dxfId="66" priority="48">
      <formula>$D149&lt;&gt;""</formula>
    </cfRule>
  </conditionalFormatting>
  <conditionalFormatting sqref="B159:B174">
    <cfRule type="expression" dxfId="65" priority="45">
      <formula>$B159&lt;&gt;"[ ESCOLHER ]"</formula>
    </cfRule>
    <cfRule type="expression" dxfId="64" priority="46">
      <formula>$D159&lt;&gt;""</formula>
    </cfRule>
  </conditionalFormatting>
  <conditionalFormatting sqref="B176:B190">
    <cfRule type="expression" dxfId="63" priority="43">
      <formula>$B176&lt;&gt;"[ ESCOLHER ]"</formula>
    </cfRule>
    <cfRule type="expression" dxfId="62" priority="44">
      <formula>$D176&lt;&gt;""</formula>
    </cfRule>
  </conditionalFormatting>
  <conditionalFormatting sqref="B192:B201">
    <cfRule type="expression" dxfId="61" priority="41">
      <formula>$B192&lt;&gt;"[ ESCOLHER ]"</formula>
    </cfRule>
    <cfRule type="expression" dxfId="60" priority="42">
      <formula>$D192&lt;&gt;""</formula>
    </cfRule>
  </conditionalFormatting>
  <conditionalFormatting sqref="B203:B211">
    <cfRule type="expression" dxfId="59" priority="39">
      <formula>$B203&lt;&gt;"[ ESCOLHER ]"</formula>
    </cfRule>
    <cfRule type="expression" dxfId="58" priority="40">
      <formula>$D203&lt;&gt;""</formula>
    </cfRule>
  </conditionalFormatting>
  <conditionalFormatting sqref="B213:B229">
    <cfRule type="expression" dxfId="57" priority="37">
      <formula>$B213&lt;&gt;"[ ESCOLHER ]"</formula>
    </cfRule>
    <cfRule type="expression" dxfId="56" priority="38">
      <formula>$D213&lt;&gt;""</formula>
    </cfRule>
  </conditionalFormatting>
  <conditionalFormatting sqref="B231:B248">
    <cfRule type="expression" dxfId="55" priority="35">
      <formula>$B231&lt;&gt;"[ ESCOLHER ]"</formula>
    </cfRule>
    <cfRule type="expression" dxfId="54" priority="36">
      <formula>$D231&lt;&gt;""</formula>
    </cfRule>
  </conditionalFormatting>
  <conditionalFormatting sqref="B250:B271">
    <cfRule type="expression" dxfId="53" priority="33">
      <formula>$B250&lt;&gt;"[ ESCOLHER ]"</formula>
    </cfRule>
    <cfRule type="expression" dxfId="52" priority="34">
      <formula>$D250&lt;&gt;""</formula>
    </cfRule>
  </conditionalFormatting>
  <conditionalFormatting sqref="B274:B285">
    <cfRule type="expression" dxfId="51" priority="31">
      <formula>$B274&lt;&gt;"[ ESCOLHER ]"</formula>
    </cfRule>
    <cfRule type="expression" dxfId="50" priority="32">
      <formula>$D274&lt;&gt;""</formula>
    </cfRule>
  </conditionalFormatting>
  <conditionalFormatting sqref="B287:B292">
    <cfRule type="expression" dxfId="49" priority="29">
      <formula>$B287&lt;&gt;"[ ESCOLHER ]"</formula>
    </cfRule>
    <cfRule type="expression" dxfId="48" priority="30">
      <formula>$D287&lt;&gt;""</formula>
    </cfRule>
  </conditionalFormatting>
  <conditionalFormatting sqref="B294:B304">
    <cfRule type="expression" dxfId="47" priority="27">
      <formula>$B294&lt;&gt;"[ ESCOLHER ]"</formula>
    </cfRule>
    <cfRule type="expression" dxfId="46" priority="28">
      <formula>$D294&lt;&gt;""</formula>
    </cfRule>
  </conditionalFormatting>
  <conditionalFormatting sqref="B306:B313">
    <cfRule type="expression" dxfId="45" priority="25">
      <formula>$B306&lt;&gt;"[ ESCOLHER ]"</formula>
    </cfRule>
    <cfRule type="expression" dxfId="44" priority="26">
      <formula>$D306&lt;&gt;""</formula>
    </cfRule>
  </conditionalFormatting>
  <conditionalFormatting sqref="B315:B322">
    <cfRule type="expression" dxfId="43" priority="23">
      <formula>$B315&lt;&gt;"[ ESCOLHER ]"</formula>
    </cfRule>
    <cfRule type="expression" dxfId="42" priority="24">
      <formula>$D315&lt;&gt;""</formula>
    </cfRule>
  </conditionalFormatting>
  <conditionalFormatting sqref="B324:B332">
    <cfRule type="expression" dxfId="41" priority="21">
      <formula>$B324&lt;&gt;"[ ESCOLHER ]"</formula>
    </cfRule>
    <cfRule type="expression" dxfId="40" priority="22">
      <formula>$D324&lt;&gt;""</formula>
    </cfRule>
  </conditionalFormatting>
  <conditionalFormatting sqref="B334:B352">
    <cfRule type="expression" dxfId="39" priority="19">
      <formula>$B334&lt;&gt;"[ ESCOLHER ]"</formula>
    </cfRule>
    <cfRule type="expression" dxfId="38" priority="20">
      <formula>$D334&lt;&gt;""</formula>
    </cfRule>
  </conditionalFormatting>
  <conditionalFormatting sqref="B354:B360">
    <cfRule type="expression" dxfId="37" priority="17">
      <formula>$B354&lt;&gt;"[ ESCOLHER ]"</formula>
    </cfRule>
    <cfRule type="expression" dxfId="36" priority="18">
      <formula>$D354&lt;&gt;""</formula>
    </cfRule>
  </conditionalFormatting>
  <conditionalFormatting sqref="B363:B372">
    <cfRule type="expression" dxfId="35" priority="15">
      <formula>$B363&lt;&gt;"[ ESCOLHER ]"</formula>
    </cfRule>
    <cfRule type="expression" dxfId="34" priority="16">
      <formula>$D363&lt;&gt;""</formula>
    </cfRule>
  </conditionalFormatting>
  <conditionalFormatting sqref="B374:B381">
    <cfRule type="expression" dxfId="33" priority="13">
      <formula>$B374&lt;&gt;"[ ESCOLHER ]"</formula>
    </cfRule>
    <cfRule type="expression" dxfId="32" priority="14">
      <formula>$D374&lt;&gt;""</formula>
    </cfRule>
  </conditionalFormatting>
  <conditionalFormatting sqref="B383:B392">
    <cfRule type="expression" dxfId="31" priority="11">
      <formula>$B383&lt;&gt;"[ ESCOLHER ]"</formula>
    </cfRule>
    <cfRule type="expression" dxfId="30" priority="12">
      <formula>$D383&lt;&gt;""</formula>
    </cfRule>
  </conditionalFormatting>
  <conditionalFormatting sqref="B394:B400">
    <cfRule type="expression" dxfId="29" priority="9">
      <formula>$B394&lt;&gt;"[ ESCOLHER ]"</formula>
    </cfRule>
    <cfRule type="expression" dxfId="28" priority="10">
      <formula>$D394&lt;&gt;""</formula>
    </cfRule>
  </conditionalFormatting>
  <conditionalFormatting sqref="B402:B412">
    <cfRule type="expression" dxfId="27" priority="7">
      <formula>$B402&lt;&gt;"[ ESCOLHER ]"</formula>
    </cfRule>
    <cfRule type="expression" dxfId="26" priority="8">
      <formula>$D402&lt;&gt;""</formula>
    </cfRule>
  </conditionalFormatting>
  <conditionalFormatting sqref="B414:B419">
    <cfRule type="expression" dxfId="25" priority="5">
      <formula>$B414&lt;&gt;"[ ESCOLHER ]"</formula>
    </cfRule>
    <cfRule type="expression" dxfId="24" priority="6">
      <formula>$D414&lt;&gt;""</formula>
    </cfRule>
  </conditionalFormatting>
  <conditionalFormatting sqref="B421:B431">
    <cfRule type="expression" dxfId="23" priority="3">
      <formula>$B421&lt;&gt;"[ ESCOLHER ]"</formula>
    </cfRule>
    <cfRule type="expression" dxfId="22" priority="4">
      <formula>$D421&lt;&gt;""</formula>
    </cfRule>
  </conditionalFormatting>
  <conditionalFormatting sqref="B433:B442">
    <cfRule type="expression" dxfId="21" priority="1">
      <formula>$B433&lt;&gt;"[ ESCOLHER ]"</formula>
    </cfRule>
    <cfRule type="expression" dxfId="20" priority="2">
      <formula>$D433&lt;&gt;""</formula>
    </cfRule>
  </conditionalFormatting>
  <dataValidations count="1">
    <dataValidation type="list" allowBlank="1" showInputMessage="1" showErrorMessage="1" sqref="B507:B512 B481:B492 B494:B505 B471:B479 B460:B469 B454:B458 B449:B452 B444:B447" xr:uid="{00000000-0002-0000-0400-000000000000}">
      <formula1>$B$53:$B$58</formula1>
    </dataValidation>
  </dataValidations>
  <printOptions horizontalCentered="1"/>
  <pageMargins left="0.19685039370078741" right="0.19685039370078741" top="0.19685039370078741" bottom="0.19685039370078741" header="0.27559055118110237" footer="0.31496062992125984"/>
  <pageSetup paperSize="9" scale="52" fitToHeight="5" orientation="landscape" r:id="rId1"/>
  <headerFooter alignWithMargins="0"/>
  <rowBreaks count="2" manualBreakCount="2">
    <brk id="48" max="8" man="1"/>
    <brk id="21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'Cronograma físico Simplificado'!$B$53:$B$58</xm:f>
          </x14:formula1>
          <xm:sqref>B514:B527 B88:B105 B18:B28 B30:B47 B50:B64 B66:B76 B78:B86 B107:B119 B121:B137 B139:B147 B149:B157 B159:B174 B176:B190 B192:B201 B203:B211 B213:B229 B231:B248 B250:B271 B274:B285 B287:B292 B294:B304 B306:B313 B315:B322 B324:B332 B334:B352 B354:B360 B363:B372 B374:B381 B383:B392 B394:B400 B402:B412 B414:B419 B421:B431 B433:B442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3">
    <pageSetUpPr fitToPage="1"/>
  </sheetPr>
  <dimension ref="B1:BS540"/>
  <sheetViews>
    <sheetView showGridLines="0" zoomScale="90" zoomScaleNormal="90" workbookViewId="0">
      <pane xSplit="6" ySplit="7" topLeftCell="BJ1006" activePane="bottomRight" state="frozen"/>
      <selection pane="bottomRight" activeCell="B7" sqref="B7"/>
      <selection pane="bottomLeft" activeCell="A8" sqref="A8"/>
      <selection pane="topRight" activeCell="L1" sqref="L1"/>
    </sheetView>
  </sheetViews>
  <sheetFormatPr defaultColWidth="3.1640625" defaultRowHeight="18" customHeight="1" outlineLevelRow="2" outlineLevelCol="1"/>
  <cols>
    <col min="1" max="1" width="3.1640625" style="27"/>
    <col min="2" max="2" width="24.6640625" style="27" customWidth="1"/>
    <col min="3" max="3" width="72.5" style="27" customWidth="1"/>
    <col min="4" max="4" width="29" style="27" customWidth="1"/>
    <col min="5" max="5" width="15.1640625" style="27" customWidth="1"/>
    <col min="6" max="6" width="4.5" style="574" customWidth="1" outlineLevel="1"/>
    <col min="7" max="7" width="28.6640625" style="27" customWidth="1"/>
    <col min="8" max="8" width="14.6640625" style="27" customWidth="1"/>
    <col min="9" max="9" width="30" style="27" customWidth="1"/>
    <col min="10" max="10" width="13.1640625" style="27" customWidth="1"/>
    <col min="11" max="11" width="29.1640625" style="27" customWidth="1"/>
    <col min="12" max="12" width="13.1640625" style="27" customWidth="1"/>
    <col min="13" max="13" width="30" style="27" customWidth="1"/>
    <col min="14" max="14" width="13.1640625" style="27" customWidth="1"/>
    <col min="15" max="15" width="29.1640625" style="27" customWidth="1"/>
    <col min="16" max="16" width="13.1640625" style="27" customWidth="1"/>
    <col min="17" max="17" width="27.33203125" style="27" bestFit="1" customWidth="1"/>
    <col min="18" max="18" width="13.1640625" style="27" customWidth="1"/>
    <col min="19" max="19" width="27.33203125" style="27" bestFit="1" customWidth="1"/>
    <col min="20" max="20" width="13.1640625" style="27" customWidth="1"/>
    <col min="21" max="21" width="27.33203125" style="27" bestFit="1" customWidth="1"/>
    <col min="22" max="22" width="13.1640625" style="27" customWidth="1"/>
    <col min="23" max="23" width="27.33203125" style="27" bestFit="1" customWidth="1"/>
    <col min="24" max="24" width="13.1640625" style="27" customWidth="1"/>
    <col min="25" max="25" width="27.33203125" style="27" bestFit="1" customWidth="1"/>
    <col min="26" max="26" width="13.1640625" style="27" customWidth="1"/>
    <col min="27" max="27" width="27.33203125" style="27" bestFit="1" customWidth="1"/>
    <col min="28" max="28" width="13.5" style="27" customWidth="1"/>
    <col min="29" max="29" width="27.33203125" style="27" bestFit="1" customWidth="1"/>
    <col min="30" max="30" width="13.83203125" style="27" customWidth="1"/>
    <col min="31" max="31" width="27.33203125" style="27" bestFit="1" customWidth="1"/>
    <col min="32" max="32" width="13.1640625" style="27" customWidth="1"/>
    <col min="33" max="33" width="27.33203125" style="27" bestFit="1" customWidth="1"/>
    <col min="34" max="34" width="13.83203125" style="27" customWidth="1"/>
    <col min="35" max="35" width="27.33203125" style="27" bestFit="1" customWidth="1"/>
    <col min="36" max="36" width="13.1640625" style="27" customWidth="1"/>
    <col min="37" max="37" width="27.33203125" style="27" bestFit="1" customWidth="1"/>
    <col min="38" max="38" width="14.33203125" style="27" customWidth="1"/>
    <col min="39" max="39" width="27.33203125" style="27" bestFit="1" customWidth="1"/>
    <col min="40" max="40" width="13.5" style="27" customWidth="1"/>
    <col min="41" max="41" width="27.33203125" style="27" bestFit="1" customWidth="1"/>
    <col min="42" max="42" width="15.5" style="27" customWidth="1"/>
    <col min="43" max="43" width="27.33203125" style="27" bestFit="1" customWidth="1"/>
    <col min="44" max="44" width="14.33203125" style="27" customWidth="1"/>
    <col min="45" max="45" width="27.33203125" style="27" bestFit="1" customWidth="1"/>
    <col min="46" max="46" width="15.1640625" style="27" customWidth="1"/>
    <col min="47" max="47" width="27.33203125" style="27" bestFit="1" customWidth="1"/>
    <col min="48" max="48" width="15.1640625" style="27" customWidth="1"/>
    <col min="49" max="49" width="27.33203125" style="27" bestFit="1" customWidth="1"/>
    <col min="50" max="50" width="15.1640625" style="27" customWidth="1"/>
    <col min="51" max="51" width="27.33203125" style="27" bestFit="1" customWidth="1"/>
    <col min="52" max="52" width="15.1640625" style="27" customWidth="1"/>
    <col min="53" max="53" width="27.33203125" style="27" bestFit="1" customWidth="1"/>
    <col min="54" max="54" width="15.1640625" style="27" customWidth="1"/>
    <col min="55" max="55" width="26" style="27" customWidth="1"/>
    <col min="56" max="56" width="15.1640625" style="27" customWidth="1"/>
    <col min="57" max="57" width="22.6640625" style="27" customWidth="1"/>
    <col min="58" max="58" width="10.1640625" style="27" customWidth="1"/>
    <col min="59" max="59" width="22.6640625" style="27" customWidth="1"/>
    <col min="60" max="60" width="11.6640625" style="27" customWidth="1"/>
    <col min="61" max="61" width="24.5" style="27" customWidth="1"/>
    <col min="62" max="62" width="11.6640625" style="27" customWidth="1"/>
    <col min="63" max="63" width="24.5" style="27" customWidth="1"/>
    <col min="64" max="64" width="11.6640625" style="27" customWidth="1"/>
    <col min="65" max="65" width="24.5" style="27" customWidth="1"/>
    <col min="66" max="66" width="11.6640625" style="27" customWidth="1"/>
    <col min="67" max="67" width="24.5" style="27" customWidth="1"/>
    <col min="68" max="68" width="11.6640625" style="27" customWidth="1"/>
    <col min="69" max="69" width="14.6640625" style="27" customWidth="1"/>
    <col min="70" max="70" width="26.5" style="322" customWidth="1"/>
    <col min="71" max="71" width="22.5" style="27" customWidth="1"/>
    <col min="72" max="72" width="5.1640625" style="27" customWidth="1"/>
    <col min="73" max="16384" width="3.1640625" style="27"/>
  </cols>
  <sheetData>
    <row r="1" spans="2:71" ht="45" customHeight="1">
      <c r="C1" s="510" t="s">
        <v>1049</v>
      </c>
    </row>
    <row r="2" spans="2:71" ht="21" customHeight="1">
      <c r="B2" s="453" t="s">
        <v>149</v>
      </c>
      <c r="C2" s="667" t="str">
        <f>'Orçamento Detalhado'!C4</f>
        <v/>
      </c>
      <c r="D2" s="667"/>
      <c r="E2" s="667"/>
      <c r="F2" s="575"/>
    </row>
    <row r="3" spans="2:71" ht="21" customHeight="1">
      <c r="B3" s="453" t="s">
        <v>150</v>
      </c>
      <c r="C3" s="668" t="str">
        <f>'Orçamento Detalhado'!C5</f>
        <v/>
      </c>
      <c r="D3" s="668"/>
      <c r="E3" s="668"/>
      <c r="F3" s="575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2:71" ht="21" customHeight="1">
      <c r="B4" s="453" t="s">
        <v>151</v>
      </c>
      <c r="C4" s="668" t="str">
        <f>'Orçamento Detalhado'!C6</f>
        <v/>
      </c>
      <c r="D4" s="668"/>
      <c r="E4" s="668"/>
      <c r="G4" s="319"/>
      <c r="I4" s="319"/>
      <c r="K4" s="319"/>
      <c r="M4" s="319"/>
      <c r="O4" s="319"/>
      <c r="Q4" s="319"/>
      <c r="S4" s="319"/>
      <c r="U4" s="319"/>
      <c r="W4" s="319"/>
      <c r="Y4" s="319"/>
      <c r="AA4" s="319"/>
      <c r="AC4" s="319"/>
      <c r="AE4" s="319"/>
      <c r="AG4" s="319"/>
      <c r="AI4" s="319"/>
      <c r="AK4" s="319"/>
      <c r="AM4" s="319"/>
    </row>
    <row r="5" spans="2:71" s="340" customFormat="1" ht="20.25" customHeight="1" thickBot="1">
      <c r="B5" s="453" t="s">
        <v>155</v>
      </c>
      <c r="C5" s="672">
        <f>'Orçamento Detalhado'!H7</f>
        <v>46023</v>
      </c>
      <c r="D5" s="672"/>
      <c r="E5" s="672"/>
      <c r="F5" s="574">
        <v>1</v>
      </c>
      <c r="G5" s="576"/>
      <c r="H5" s="576">
        <v>0</v>
      </c>
      <c r="I5" s="576"/>
      <c r="J5" s="576">
        <f>H5+1</f>
        <v>1</v>
      </c>
      <c r="K5" s="576"/>
      <c r="L5" s="576">
        <f>J5+1</f>
        <v>2</v>
      </c>
      <c r="M5" s="576"/>
      <c r="N5" s="576">
        <f>L5+1</f>
        <v>3</v>
      </c>
      <c r="O5" s="576"/>
      <c r="P5" s="576">
        <f>N5+1</f>
        <v>4</v>
      </c>
      <c r="Q5" s="576"/>
      <c r="R5" s="576">
        <f>P5+1</f>
        <v>5</v>
      </c>
      <c r="S5" s="576"/>
      <c r="T5" s="576">
        <f>R5+1</f>
        <v>6</v>
      </c>
      <c r="U5" s="576"/>
      <c r="V5" s="576">
        <f>T5+1</f>
        <v>7</v>
      </c>
      <c r="W5" s="576"/>
      <c r="X5" s="576">
        <f>V5+1</f>
        <v>8</v>
      </c>
      <c r="Y5" s="576"/>
      <c r="Z5" s="576">
        <f>X5+1</f>
        <v>9</v>
      </c>
      <c r="AA5" s="576"/>
      <c r="AB5" s="576">
        <v>10</v>
      </c>
      <c r="AC5" s="576"/>
      <c r="AD5" s="576">
        <v>11</v>
      </c>
      <c r="AE5" s="576"/>
      <c r="AF5" s="576">
        <v>12</v>
      </c>
      <c r="AG5" s="576"/>
      <c r="AH5" s="576">
        <v>13</v>
      </c>
      <c r="AI5" s="576"/>
      <c r="AJ5" s="576">
        <v>14</v>
      </c>
      <c r="AK5" s="576"/>
      <c r="AL5" s="576">
        <v>15</v>
      </c>
      <c r="AM5" s="576"/>
      <c r="AN5" s="576">
        <v>16</v>
      </c>
      <c r="AO5" s="576"/>
      <c r="AP5" s="576">
        <v>17</v>
      </c>
      <c r="AQ5" s="576"/>
      <c r="AR5" s="576">
        <v>18</v>
      </c>
      <c r="AS5" s="576"/>
      <c r="AT5" s="576">
        <v>19</v>
      </c>
      <c r="AU5" s="576"/>
      <c r="AV5" s="576">
        <v>20</v>
      </c>
      <c r="AW5" s="576"/>
      <c r="AX5" s="576">
        <v>21</v>
      </c>
      <c r="AY5" s="576"/>
      <c r="AZ5" s="576">
        <v>22</v>
      </c>
      <c r="BA5" s="576"/>
      <c r="BB5" s="576">
        <v>23</v>
      </c>
      <c r="BC5" s="576"/>
      <c r="BD5" s="576">
        <v>24</v>
      </c>
      <c r="BF5" s="340">
        <v>25</v>
      </c>
      <c r="BH5" s="340">
        <v>26</v>
      </c>
      <c r="BJ5" s="340">
        <v>27</v>
      </c>
      <c r="BL5" s="340">
        <v>28</v>
      </c>
      <c r="BN5" s="340">
        <v>29</v>
      </c>
      <c r="BP5" s="340">
        <v>30</v>
      </c>
      <c r="BR5" s="341"/>
    </row>
    <row r="6" spans="2:71" ht="30" customHeight="1" thickBot="1">
      <c r="B6" s="521" t="str">
        <f>'Resumo Tecnico'!L5</f>
        <v>CCA-RTE_ResumoTecnicoEmpreendimento_v12 agosto2026</v>
      </c>
      <c r="F6" s="574">
        <v>2</v>
      </c>
      <c r="G6" s="288" t="s">
        <v>1050</v>
      </c>
      <c r="H6" s="288"/>
      <c r="I6" s="673">
        <v>1</v>
      </c>
      <c r="J6" s="674"/>
      <c r="K6" s="673">
        <f>I6+1</f>
        <v>2</v>
      </c>
      <c r="L6" s="674"/>
      <c r="M6" s="673">
        <f>K6+1</f>
        <v>3</v>
      </c>
      <c r="N6" s="674"/>
      <c r="O6" s="673">
        <f>M6+1</f>
        <v>4</v>
      </c>
      <c r="P6" s="674"/>
      <c r="Q6" s="675">
        <f>O6+1</f>
        <v>5</v>
      </c>
      <c r="R6" s="675"/>
      <c r="S6" s="675">
        <f>Q6+1</f>
        <v>6</v>
      </c>
      <c r="T6" s="675"/>
      <c r="U6" s="675">
        <f>S6+1</f>
        <v>7</v>
      </c>
      <c r="V6" s="675"/>
      <c r="W6" s="675">
        <f>U6+1</f>
        <v>8</v>
      </c>
      <c r="X6" s="675"/>
      <c r="Y6" s="675">
        <f>W6+1</f>
        <v>9</v>
      </c>
      <c r="Z6" s="675"/>
      <c r="AA6" s="675">
        <f>Y6+1</f>
        <v>10</v>
      </c>
      <c r="AB6" s="675"/>
      <c r="AC6" s="675">
        <f>AA6+1</f>
        <v>11</v>
      </c>
      <c r="AD6" s="675"/>
      <c r="AE6" s="675">
        <f>AC6+1</f>
        <v>12</v>
      </c>
      <c r="AF6" s="675"/>
      <c r="AG6" s="675">
        <f>AE6+1</f>
        <v>13</v>
      </c>
      <c r="AH6" s="675"/>
      <c r="AI6" s="675">
        <f>AG6+1</f>
        <v>14</v>
      </c>
      <c r="AJ6" s="675"/>
      <c r="AK6" s="675">
        <f>AI6+1</f>
        <v>15</v>
      </c>
      <c r="AL6" s="675"/>
      <c r="AM6" s="675">
        <f>AK6+1</f>
        <v>16</v>
      </c>
      <c r="AN6" s="675"/>
      <c r="AO6" s="675">
        <f>AM6+1</f>
        <v>17</v>
      </c>
      <c r="AP6" s="675"/>
      <c r="AQ6" s="675">
        <f>AO6+1</f>
        <v>18</v>
      </c>
      <c r="AR6" s="675"/>
      <c r="AS6" s="675">
        <f>AQ6+1</f>
        <v>19</v>
      </c>
      <c r="AT6" s="675"/>
      <c r="AU6" s="675">
        <f>AS6+1</f>
        <v>20</v>
      </c>
      <c r="AV6" s="675"/>
      <c r="AW6" s="675">
        <f>AU6+1</f>
        <v>21</v>
      </c>
      <c r="AX6" s="675"/>
      <c r="AY6" s="675">
        <f>AW6+1</f>
        <v>22</v>
      </c>
      <c r="AZ6" s="675"/>
      <c r="BA6" s="675">
        <f>AY6+1</f>
        <v>23</v>
      </c>
      <c r="BB6" s="675"/>
      <c r="BC6" s="675">
        <f>BA6+1</f>
        <v>24</v>
      </c>
      <c r="BD6" s="675"/>
      <c r="BE6" s="675">
        <f>BC6+1</f>
        <v>25</v>
      </c>
      <c r="BF6" s="675"/>
      <c r="BG6" s="675">
        <f>BE6+1</f>
        <v>26</v>
      </c>
      <c r="BH6" s="675"/>
      <c r="BI6" s="675">
        <f>BG6+1</f>
        <v>27</v>
      </c>
      <c r="BJ6" s="675"/>
      <c r="BK6" s="675">
        <f>BI6+1</f>
        <v>28</v>
      </c>
      <c r="BL6" s="675"/>
      <c r="BM6" s="675">
        <f>BK6+1</f>
        <v>29</v>
      </c>
      <c r="BN6" s="675"/>
      <c r="BO6" s="675">
        <f>BM6+1</f>
        <v>30</v>
      </c>
      <c r="BP6" s="675"/>
    </row>
    <row r="7" spans="2:71" ht="30" customHeight="1" thickTop="1" thickBot="1">
      <c r="B7" s="282" t="s">
        <v>157</v>
      </c>
      <c r="C7" s="283" t="s">
        <v>111</v>
      </c>
      <c r="D7" s="251" t="s">
        <v>1051</v>
      </c>
      <c r="E7" s="252" t="s">
        <v>113</v>
      </c>
      <c r="F7" s="574">
        <v>3</v>
      </c>
      <c r="G7" s="266" t="s">
        <v>1052</v>
      </c>
      <c r="H7" s="266" t="s">
        <v>113</v>
      </c>
      <c r="I7" s="266" t="s">
        <v>1052</v>
      </c>
      <c r="J7" s="266" t="s">
        <v>113</v>
      </c>
      <c r="K7" s="266" t="s">
        <v>1052</v>
      </c>
      <c r="L7" s="266" t="s">
        <v>113</v>
      </c>
      <c r="M7" s="266" t="s">
        <v>1052</v>
      </c>
      <c r="N7" s="266" t="s">
        <v>113</v>
      </c>
      <c r="O7" s="266" t="s">
        <v>1052</v>
      </c>
      <c r="P7" s="266" t="s">
        <v>113</v>
      </c>
      <c r="Q7" s="266" t="s">
        <v>1052</v>
      </c>
      <c r="R7" s="266" t="s">
        <v>113</v>
      </c>
      <c r="S7" s="266" t="s">
        <v>1052</v>
      </c>
      <c r="T7" s="266" t="s">
        <v>113</v>
      </c>
      <c r="U7" s="266" t="s">
        <v>1052</v>
      </c>
      <c r="V7" s="266" t="s">
        <v>113</v>
      </c>
      <c r="W7" s="266" t="s">
        <v>1052</v>
      </c>
      <c r="X7" s="266" t="s">
        <v>113</v>
      </c>
      <c r="Y7" s="266" t="s">
        <v>1052</v>
      </c>
      <c r="Z7" s="266" t="s">
        <v>113</v>
      </c>
      <c r="AA7" s="266" t="s">
        <v>1052</v>
      </c>
      <c r="AB7" s="266" t="s">
        <v>113</v>
      </c>
      <c r="AC7" s="266" t="s">
        <v>1052</v>
      </c>
      <c r="AD7" s="266" t="s">
        <v>113</v>
      </c>
      <c r="AE7" s="266" t="s">
        <v>1052</v>
      </c>
      <c r="AF7" s="266" t="s">
        <v>113</v>
      </c>
      <c r="AG7" s="266" t="s">
        <v>1052</v>
      </c>
      <c r="AH7" s="266" t="s">
        <v>113</v>
      </c>
      <c r="AI7" s="266" t="s">
        <v>1052</v>
      </c>
      <c r="AJ7" s="266" t="s">
        <v>113</v>
      </c>
      <c r="AK7" s="266" t="s">
        <v>1052</v>
      </c>
      <c r="AL7" s="266" t="s">
        <v>113</v>
      </c>
      <c r="AM7" s="266" t="s">
        <v>1052</v>
      </c>
      <c r="AN7" s="266" t="s">
        <v>113</v>
      </c>
      <c r="AO7" s="266" t="s">
        <v>1052</v>
      </c>
      <c r="AP7" s="266" t="s">
        <v>113</v>
      </c>
      <c r="AQ7" s="266" t="s">
        <v>1052</v>
      </c>
      <c r="AR7" s="266" t="s">
        <v>113</v>
      </c>
      <c r="AS7" s="266" t="s">
        <v>1052</v>
      </c>
      <c r="AT7" s="266" t="s">
        <v>113</v>
      </c>
      <c r="AU7" s="266" t="s">
        <v>1052</v>
      </c>
      <c r="AV7" s="266" t="s">
        <v>113</v>
      </c>
      <c r="AW7" s="266" t="s">
        <v>1052</v>
      </c>
      <c r="AX7" s="266" t="s">
        <v>113</v>
      </c>
      <c r="AY7" s="266" t="s">
        <v>1052</v>
      </c>
      <c r="AZ7" s="266" t="s">
        <v>113</v>
      </c>
      <c r="BA7" s="266" t="s">
        <v>1052</v>
      </c>
      <c r="BB7" s="266" t="s">
        <v>113</v>
      </c>
      <c r="BC7" s="266" t="s">
        <v>1052</v>
      </c>
      <c r="BD7" s="266" t="s">
        <v>113</v>
      </c>
      <c r="BE7" s="266" t="s">
        <v>1052</v>
      </c>
      <c r="BF7" s="266" t="s">
        <v>113</v>
      </c>
      <c r="BG7" s="266" t="s">
        <v>1052</v>
      </c>
      <c r="BH7" s="266" t="s">
        <v>113</v>
      </c>
      <c r="BI7" s="266" t="s">
        <v>1052</v>
      </c>
      <c r="BJ7" s="266" t="s">
        <v>113</v>
      </c>
      <c r="BK7" s="266" t="s">
        <v>1052</v>
      </c>
      <c r="BL7" s="266" t="s">
        <v>113</v>
      </c>
      <c r="BM7" s="266" t="s">
        <v>1052</v>
      </c>
      <c r="BN7" s="266" t="s">
        <v>113</v>
      </c>
      <c r="BO7" s="266" t="s">
        <v>1052</v>
      </c>
      <c r="BP7" s="266" t="s">
        <v>113</v>
      </c>
    </row>
    <row r="8" spans="2:71" ht="18" customHeight="1" thickTop="1" thickBot="1">
      <c r="B8" s="452">
        <v>0</v>
      </c>
      <c r="C8" s="222" t="str">
        <f>IF(B8="","",VLOOKUP(B8,'Orçamento Detalhado'!$A$11:$I$531,4,))</f>
        <v>TERRENO (sem BDI)</v>
      </c>
      <c r="D8" s="261">
        <f>SUM(D9)</f>
        <v>0</v>
      </c>
      <c r="E8" s="262">
        <f>IFERROR(D8/$D$524,0)</f>
        <v>0</v>
      </c>
      <c r="F8" s="574">
        <v>4</v>
      </c>
      <c r="G8" s="261">
        <f>SUM(G9)</f>
        <v>0</v>
      </c>
      <c r="H8" s="262">
        <f>IFERROR(G8/$D8,0)</f>
        <v>0</v>
      </c>
      <c r="I8" s="261">
        <f t="shared" ref="I8" si="0">SUM(I9)</f>
        <v>0</v>
      </c>
      <c r="J8" s="262">
        <f t="shared" ref="J8:BP8" si="1">IFERROR(I8/$D8,0)</f>
        <v>0</v>
      </c>
      <c r="K8" s="261">
        <f t="shared" ref="K8" si="2">SUM(K9)</f>
        <v>0</v>
      </c>
      <c r="L8" s="262">
        <f t="shared" si="1"/>
        <v>0</v>
      </c>
      <c r="M8" s="261">
        <f t="shared" ref="M8" si="3">SUM(M9)</f>
        <v>0</v>
      </c>
      <c r="N8" s="262">
        <f t="shared" si="1"/>
        <v>0</v>
      </c>
      <c r="O8" s="261">
        <f t="shared" ref="O8" si="4">SUM(O9)</f>
        <v>0</v>
      </c>
      <c r="P8" s="262">
        <f t="shared" si="1"/>
        <v>0</v>
      </c>
      <c r="Q8" s="261">
        <f t="shared" ref="Q8" si="5">SUM(Q9)</f>
        <v>0</v>
      </c>
      <c r="R8" s="262">
        <f t="shared" si="1"/>
        <v>0</v>
      </c>
      <c r="S8" s="261">
        <f t="shared" ref="S8" si="6">SUM(S9)</f>
        <v>0</v>
      </c>
      <c r="T8" s="262">
        <f t="shared" si="1"/>
        <v>0</v>
      </c>
      <c r="U8" s="261">
        <f t="shared" ref="U8" si="7">SUM(U9)</f>
        <v>0</v>
      </c>
      <c r="V8" s="262">
        <f t="shared" si="1"/>
        <v>0</v>
      </c>
      <c r="W8" s="261">
        <f t="shared" ref="W8" si="8">SUM(W9)</f>
        <v>0</v>
      </c>
      <c r="X8" s="262">
        <f t="shared" si="1"/>
        <v>0</v>
      </c>
      <c r="Y8" s="261">
        <f t="shared" ref="Y8" si="9">SUM(Y9)</f>
        <v>0</v>
      </c>
      <c r="Z8" s="262">
        <f t="shared" si="1"/>
        <v>0</v>
      </c>
      <c r="AA8" s="261">
        <f t="shared" ref="AA8" si="10">SUM(AA9)</f>
        <v>0</v>
      </c>
      <c r="AB8" s="262">
        <f t="shared" si="1"/>
        <v>0</v>
      </c>
      <c r="AC8" s="261">
        <f t="shared" ref="AC8" si="11">SUM(AC9)</f>
        <v>0</v>
      </c>
      <c r="AD8" s="262">
        <f t="shared" si="1"/>
        <v>0</v>
      </c>
      <c r="AE8" s="261">
        <f t="shared" ref="AE8" si="12">SUM(AE9)</f>
        <v>0</v>
      </c>
      <c r="AF8" s="262">
        <f t="shared" si="1"/>
        <v>0</v>
      </c>
      <c r="AG8" s="261">
        <f t="shared" ref="AG8" si="13">SUM(AG9)</f>
        <v>0</v>
      </c>
      <c r="AH8" s="262">
        <f t="shared" si="1"/>
        <v>0</v>
      </c>
      <c r="AI8" s="261">
        <f t="shared" ref="AI8" si="14">SUM(AI9)</f>
        <v>0</v>
      </c>
      <c r="AJ8" s="262">
        <f t="shared" si="1"/>
        <v>0</v>
      </c>
      <c r="AK8" s="261">
        <f t="shared" ref="AK8" si="15">SUM(AK9)</f>
        <v>0</v>
      </c>
      <c r="AL8" s="262">
        <f t="shared" si="1"/>
        <v>0</v>
      </c>
      <c r="AM8" s="261">
        <f t="shared" ref="AM8" si="16">SUM(AM9)</f>
        <v>0</v>
      </c>
      <c r="AN8" s="262">
        <f t="shared" si="1"/>
        <v>0</v>
      </c>
      <c r="AO8" s="261">
        <f t="shared" ref="AO8" si="17">SUM(AO9)</f>
        <v>0</v>
      </c>
      <c r="AP8" s="262">
        <f t="shared" si="1"/>
        <v>0</v>
      </c>
      <c r="AQ8" s="261">
        <f t="shared" ref="AQ8" si="18">SUM(AQ9)</f>
        <v>0</v>
      </c>
      <c r="AR8" s="262">
        <f t="shared" si="1"/>
        <v>0</v>
      </c>
      <c r="AS8" s="261">
        <f t="shared" ref="AS8" si="19">SUM(AS9)</f>
        <v>0</v>
      </c>
      <c r="AT8" s="262">
        <f t="shared" si="1"/>
        <v>0</v>
      </c>
      <c r="AU8" s="261">
        <f t="shared" ref="AU8" si="20">SUM(AU9)</f>
        <v>0</v>
      </c>
      <c r="AV8" s="262">
        <f t="shared" si="1"/>
        <v>0</v>
      </c>
      <c r="AW8" s="261">
        <f t="shared" ref="AW8" si="21">SUM(AW9)</f>
        <v>0</v>
      </c>
      <c r="AX8" s="262">
        <f t="shared" si="1"/>
        <v>0</v>
      </c>
      <c r="AY8" s="261">
        <f t="shared" ref="AY8" si="22">SUM(AY9)</f>
        <v>0</v>
      </c>
      <c r="AZ8" s="262">
        <f t="shared" si="1"/>
        <v>0</v>
      </c>
      <c r="BA8" s="261">
        <f t="shared" ref="BA8" si="23">SUM(BA9)</f>
        <v>0</v>
      </c>
      <c r="BB8" s="262">
        <f t="shared" si="1"/>
        <v>0</v>
      </c>
      <c r="BC8" s="261">
        <f t="shared" ref="BC8" si="24">SUM(BC9)</f>
        <v>0</v>
      </c>
      <c r="BD8" s="262">
        <f t="shared" si="1"/>
        <v>0</v>
      </c>
      <c r="BE8" s="261">
        <f t="shared" ref="BE8" si="25">SUM(BE9)</f>
        <v>0</v>
      </c>
      <c r="BF8" s="262">
        <f t="shared" si="1"/>
        <v>0</v>
      </c>
      <c r="BG8" s="261">
        <f t="shared" ref="BG8" si="26">SUM(BG9)</f>
        <v>0</v>
      </c>
      <c r="BH8" s="262">
        <f t="shared" si="1"/>
        <v>0</v>
      </c>
      <c r="BI8" s="261">
        <f t="shared" ref="BI8" si="27">SUM(BI9)</f>
        <v>0</v>
      </c>
      <c r="BJ8" s="262">
        <f t="shared" si="1"/>
        <v>0</v>
      </c>
      <c r="BK8" s="261">
        <f t="shared" ref="BK8" si="28">SUM(BK9)</f>
        <v>0</v>
      </c>
      <c r="BL8" s="262">
        <f t="shared" si="1"/>
        <v>0</v>
      </c>
      <c r="BM8" s="261">
        <f t="shared" ref="BM8" si="29">SUM(BM9)</f>
        <v>0</v>
      </c>
      <c r="BN8" s="262">
        <f t="shared" si="1"/>
        <v>0</v>
      </c>
      <c r="BO8" s="261">
        <f t="shared" ref="BO8" si="30">SUM(BO9)</f>
        <v>0</v>
      </c>
      <c r="BP8" s="262">
        <f t="shared" si="1"/>
        <v>0</v>
      </c>
      <c r="BQ8" s="563">
        <f t="shared" ref="BQ8:BQ9" si="31">SUM(BN8,BL8,BJ8,BH8,BF8,BD8,BB8,AZ8,AX8,AV8,AT8,AR8,AP8,AN8,AL8,AJ8,AH8,AF8,AD8,AB8,Z8,X8,V8,T8,R8,P8,N8,L8,J8,H8,BP8)</f>
        <v>0</v>
      </c>
      <c r="BR8" s="322">
        <f>SUM(G8,I8,K8,M8,O8,Q8,S8,U8,W8,Y8,AA8,AC8,AE8,AG8,AI8,AK8,AM8,AO8,AQ8,AS8,AU8,AW8,AY8,BA8,BC8,BE8,BG8,BI8,BK8,BM8,BO8)</f>
        <v>0</v>
      </c>
      <c r="BS8" s="27" t="b">
        <f>D8='Orçamento Detalhado'!J14</f>
        <v>1</v>
      </c>
    </row>
    <row r="9" spans="2:71" ht="18" customHeight="1" outlineLevel="1" thickTop="1" thickBot="1">
      <c r="B9" s="215" t="s">
        <v>212</v>
      </c>
      <c r="C9" s="255" t="str">
        <f>IF(B9="","",VLOOKUP(B9,'Orçamento Detalhado'!$A$11:$I$531,4,))</f>
        <v>TERRENO</v>
      </c>
      <c r="D9" s="258">
        <f>IF(B9="",0,VLOOKUP($B9,'Orçamento Detalhado'!$A$11:$J$531,10,))</f>
        <v>0</v>
      </c>
      <c r="E9" s="259">
        <f t="shared" ref="E9:E72" si="32">IFERROR(D9/$D$527,0)</f>
        <v>0</v>
      </c>
      <c r="F9" s="574">
        <v>5</v>
      </c>
      <c r="G9" s="253">
        <f>$D9*H9</f>
        <v>0</v>
      </c>
      <c r="H9" s="254"/>
      <c r="I9" s="253">
        <f>$D9*J9</f>
        <v>0</v>
      </c>
      <c r="J9" s="254"/>
      <c r="K9" s="253">
        <f>$D9*L9</f>
        <v>0</v>
      </c>
      <c r="L9" s="254"/>
      <c r="M9" s="253">
        <f>$D9*N9</f>
        <v>0</v>
      </c>
      <c r="N9" s="254"/>
      <c r="O9" s="253">
        <f>$D9*P9</f>
        <v>0</v>
      </c>
      <c r="P9" s="254"/>
      <c r="Q9" s="253">
        <f>$D9*R9</f>
        <v>0</v>
      </c>
      <c r="R9" s="254"/>
      <c r="S9" s="253">
        <f>$D9*T9</f>
        <v>0</v>
      </c>
      <c r="T9" s="254"/>
      <c r="U9" s="253">
        <f>$D9*V9</f>
        <v>0</v>
      </c>
      <c r="V9" s="254"/>
      <c r="W9" s="253">
        <f>$D9*X9</f>
        <v>0</v>
      </c>
      <c r="X9" s="254"/>
      <c r="Y9" s="253">
        <f>$D9*Z9</f>
        <v>0</v>
      </c>
      <c r="Z9" s="254"/>
      <c r="AA9" s="253">
        <f>$D9*AB9</f>
        <v>0</v>
      </c>
      <c r="AB9" s="254"/>
      <c r="AC9" s="253">
        <f>$D9*AD9</f>
        <v>0</v>
      </c>
      <c r="AD9" s="254"/>
      <c r="AE9" s="253">
        <f>$D9*AF9</f>
        <v>0</v>
      </c>
      <c r="AF9" s="254"/>
      <c r="AG9" s="253">
        <f>$D9*AH9</f>
        <v>0</v>
      </c>
      <c r="AH9" s="254"/>
      <c r="AI9" s="253">
        <f>$D9*AJ9</f>
        <v>0</v>
      </c>
      <c r="AJ9" s="254"/>
      <c r="AK9" s="253">
        <f>$D9*AL9</f>
        <v>0</v>
      </c>
      <c r="AL9" s="254"/>
      <c r="AM9" s="253">
        <f>$D9*AN9</f>
        <v>0</v>
      </c>
      <c r="AN9" s="254"/>
      <c r="AO9" s="253">
        <f>$D9*AP9</f>
        <v>0</v>
      </c>
      <c r="AP9" s="254"/>
      <c r="AQ9" s="253">
        <f>$D9*AR9</f>
        <v>0</v>
      </c>
      <c r="AR9" s="254"/>
      <c r="AS9" s="253">
        <f>$D9*AT9</f>
        <v>0</v>
      </c>
      <c r="AT9" s="254"/>
      <c r="AU9" s="253">
        <f>$D9*AV9</f>
        <v>0</v>
      </c>
      <c r="AV9" s="254"/>
      <c r="AW9" s="253">
        <f>$D9*AX9</f>
        <v>0</v>
      </c>
      <c r="AX9" s="254"/>
      <c r="AY9" s="253">
        <f>$D9*AZ9</f>
        <v>0</v>
      </c>
      <c r="AZ9" s="254"/>
      <c r="BA9" s="253">
        <f>$D9*BB9</f>
        <v>0</v>
      </c>
      <c r="BB9" s="254"/>
      <c r="BC9" s="253">
        <f>$D9*BD9</f>
        <v>0</v>
      </c>
      <c r="BD9" s="254"/>
      <c r="BE9" s="253">
        <f>$D9*BF9</f>
        <v>0</v>
      </c>
      <c r="BF9" s="254"/>
      <c r="BG9" s="253">
        <f>$D9*BH9</f>
        <v>0</v>
      </c>
      <c r="BH9" s="254"/>
      <c r="BI9" s="253">
        <f>$D9*BJ9</f>
        <v>0</v>
      </c>
      <c r="BJ9" s="254"/>
      <c r="BK9" s="253">
        <f>$D9*BL9</f>
        <v>0</v>
      </c>
      <c r="BL9" s="254"/>
      <c r="BM9" s="253">
        <f>$D9*BN9</f>
        <v>0</v>
      </c>
      <c r="BN9" s="254"/>
      <c r="BO9" s="253">
        <f>$D9*BP9</f>
        <v>0</v>
      </c>
      <c r="BP9" s="254"/>
      <c r="BQ9" s="563">
        <f t="shared" si="31"/>
        <v>0</v>
      </c>
      <c r="BR9" s="322">
        <f t="shared" ref="BR9:BR73" si="33">SUM(G9,I9,K9,M9,O9,Q9,S9,U9,W9,Y9,AA9,AC9,AE9,AG9,AI9,AK9,AM9,AO9,AQ9,AS9,AU9,AW9,AY9,BA9,BC9,BE9,BG9,BI9,BK9,BM9,BO9)</f>
        <v>0</v>
      </c>
      <c r="BS9" s="27" t="b">
        <f>D9='Orçamento Detalhado'!J15</f>
        <v>1</v>
      </c>
    </row>
    <row r="10" spans="2:71" ht="18" customHeight="1" thickTop="1" thickBot="1">
      <c r="B10" s="225">
        <v>1</v>
      </c>
      <c r="C10" s="222" t="str">
        <f>IF(B10="","",VLOOKUP(B10,'Orçamento Detalhado'!$A$11:$I$531,4,))</f>
        <v>INDIRETOS (com BDI)</v>
      </c>
      <c r="D10" s="261">
        <f>SUM(D11,D23)</f>
        <v>0</v>
      </c>
      <c r="E10" s="262">
        <f t="shared" si="32"/>
        <v>0</v>
      </c>
      <c r="F10" s="574">
        <v>6</v>
      </c>
      <c r="G10" s="261">
        <f>SUM(G11,G23)</f>
        <v>0</v>
      </c>
      <c r="H10" s="262">
        <f>IFERROR(G10/$D10,0)</f>
        <v>0</v>
      </c>
      <c r="I10" s="261">
        <f t="shared" ref="I10" si="34">SUM(I11,I23)</f>
        <v>0</v>
      </c>
      <c r="J10" s="262">
        <f t="shared" ref="J10" si="35">IFERROR(I10/$D10,0)</f>
        <v>0</v>
      </c>
      <c r="K10" s="261">
        <f t="shared" ref="K10" si="36">SUM(K11,K23)</f>
        <v>0</v>
      </c>
      <c r="L10" s="262">
        <f t="shared" ref="L10" si="37">IFERROR(K10/$D10,0)</f>
        <v>0</v>
      </c>
      <c r="M10" s="261">
        <f t="shared" ref="M10" si="38">SUM(M11,M23)</f>
        <v>0</v>
      </c>
      <c r="N10" s="262">
        <f t="shared" ref="N10" si="39">IFERROR(M10/$D10,0)</f>
        <v>0</v>
      </c>
      <c r="O10" s="261">
        <f t="shared" ref="O10" si="40">SUM(O11,O23)</f>
        <v>0</v>
      </c>
      <c r="P10" s="262">
        <f t="shared" ref="P10" si="41">IFERROR(O10/$D10,0)</f>
        <v>0</v>
      </c>
      <c r="Q10" s="261">
        <f t="shared" ref="Q10" si="42">SUM(Q11,Q23)</f>
        <v>0</v>
      </c>
      <c r="R10" s="262">
        <f t="shared" ref="R10" si="43">IFERROR(Q10/$D10,0)</f>
        <v>0</v>
      </c>
      <c r="S10" s="261">
        <f t="shared" ref="S10" si="44">SUM(S11,S23)</f>
        <v>0</v>
      </c>
      <c r="T10" s="262">
        <f t="shared" ref="T10" si="45">IFERROR(S10/$D10,0)</f>
        <v>0</v>
      </c>
      <c r="U10" s="261">
        <f t="shared" ref="U10" si="46">SUM(U11,U23)</f>
        <v>0</v>
      </c>
      <c r="V10" s="262">
        <f t="shared" ref="V10:X10" si="47">IFERROR(U10/$D10,0)</f>
        <v>0</v>
      </c>
      <c r="W10" s="261">
        <f t="shared" ref="W10" si="48">SUM(W11,W23)</f>
        <v>0</v>
      </c>
      <c r="X10" s="262">
        <f t="shared" si="47"/>
        <v>0</v>
      </c>
      <c r="Y10" s="261">
        <f t="shared" ref="Y10" si="49">SUM(Y11,Y23)</f>
        <v>0</v>
      </c>
      <c r="Z10" s="262">
        <f t="shared" ref="Z10" si="50">IFERROR(Y10/$D10,0)</f>
        <v>0</v>
      </c>
      <c r="AA10" s="261">
        <f t="shared" ref="AA10" si="51">SUM(AA11,AA23)</f>
        <v>0</v>
      </c>
      <c r="AB10" s="262">
        <f t="shared" ref="AB10" si="52">IFERROR(AA10/$D10,0)</f>
        <v>0</v>
      </c>
      <c r="AC10" s="261">
        <f t="shared" ref="AC10" si="53">SUM(AC11,AC23)</f>
        <v>0</v>
      </c>
      <c r="AD10" s="262">
        <f t="shared" ref="AD10" si="54">IFERROR(AC10/$D10,0)</f>
        <v>0</v>
      </c>
      <c r="AE10" s="261">
        <f t="shared" ref="AE10" si="55">SUM(AE11,AE23)</f>
        <v>0</v>
      </c>
      <c r="AF10" s="262">
        <f t="shared" ref="AF10" si="56">IFERROR(AE10/$D10,0)</f>
        <v>0</v>
      </c>
      <c r="AG10" s="261">
        <f t="shared" ref="AG10" si="57">SUM(AG11,AG23)</f>
        <v>0</v>
      </c>
      <c r="AH10" s="262">
        <f t="shared" ref="AH10" si="58">IFERROR(AG10/$D10,0)</f>
        <v>0</v>
      </c>
      <c r="AI10" s="261">
        <f t="shared" ref="AI10" si="59">SUM(AI11,AI23)</f>
        <v>0</v>
      </c>
      <c r="AJ10" s="262">
        <f t="shared" ref="AJ10" si="60">IFERROR(AI10/$D10,0)</f>
        <v>0</v>
      </c>
      <c r="AK10" s="261">
        <f t="shared" ref="AK10" si="61">SUM(AK11,AK23)</f>
        <v>0</v>
      </c>
      <c r="AL10" s="262">
        <f t="shared" ref="AL10" si="62">IFERROR(AK10/$D10,0)</f>
        <v>0</v>
      </c>
      <c r="AM10" s="261">
        <f t="shared" ref="AM10" si="63">SUM(AM11,AM23)</f>
        <v>0</v>
      </c>
      <c r="AN10" s="262">
        <f t="shared" ref="AN10" si="64">IFERROR(AM10/$D10,0)</f>
        <v>0</v>
      </c>
      <c r="AO10" s="261">
        <f t="shared" ref="AO10" si="65">SUM(AO11,AO23)</f>
        <v>0</v>
      </c>
      <c r="AP10" s="262">
        <f t="shared" ref="AP10" si="66">IFERROR(AO10/$D10,0)</f>
        <v>0</v>
      </c>
      <c r="AQ10" s="261">
        <f t="shared" ref="AQ10" si="67">SUM(AQ11,AQ23)</f>
        <v>0</v>
      </c>
      <c r="AR10" s="262">
        <f t="shared" ref="AR10" si="68">IFERROR(AQ10/$D10,0)</f>
        <v>0</v>
      </c>
      <c r="AS10" s="261">
        <f t="shared" ref="AS10" si="69">SUM(AS11,AS23)</f>
        <v>0</v>
      </c>
      <c r="AT10" s="262">
        <f t="shared" ref="AT10" si="70">IFERROR(AS10/$D10,0)</f>
        <v>0</v>
      </c>
      <c r="AU10" s="261">
        <f t="shared" ref="AU10" si="71">SUM(AU11,AU23)</f>
        <v>0</v>
      </c>
      <c r="AV10" s="262">
        <f t="shared" ref="AV10" si="72">IFERROR(AU10/$D10,0)</f>
        <v>0</v>
      </c>
      <c r="AW10" s="261">
        <f t="shared" ref="AW10" si="73">SUM(AW11,AW23)</f>
        <v>0</v>
      </c>
      <c r="AX10" s="262">
        <f t="shared" ref="AX10" si="74">IFERROR(AW10/$D10,0)</f>
        <v>0</v>
      </c>
      <c r="AY10" s="261">
        <f t="shared" ref="AY10" si="75">SUM(AY11,AY23)</f>
        <v>0</v>
      </c>
      <c r="AZ10" s="262">
        <f t="shared" ref="AZ10" si="76">IFERROR(AY10/$D10,0)</f>
        <v>0</v>
      </c>
      <c r="BA10" s="261">
        <f t="shared" ref="BA10" si="77">SUM(BA11,BA23)</f>
        <v>0</v>
      </c>
      <c r="BB10" s="262">
        <f t="shared" ref="BB10" si="78">IFERROR(BA10/$D10,0)</f>
        <v>0</v>
      </c>
      <c r="BC10" s="261">
        <f t="shared" ref="BC10" si="79">SUM(BC11,BC23)</f>
        <v>0</v>
      </c>
      <c r="BD10" s="262">
        <f t="shared" ref="BD10" si="80">IFERROR(BC10/$D10,0)</f>
        <v>0</v>
      </c>
      <c r="BE10" s="261">
        <f t="shared" ref="BE10" si="81">SUM(BE11,BE23)</f>
        <v>0</v>
      </c>
      <c r="BF10" s="262">
        <f t="shared" ref="BF10" si="82">IFERROR(BE10/$D10,0)</f>
        <v>0</v>
      </c>
      <c r="BG10" s="261">
        <f t="shared" ref="BG10" si="83">SUM(BG11,BG23)</f>
        <v>0</v>
      </c>
      <c r="BH10" s="262">
        <f t="shared" ref="BH10" si="84">IFERROR(BG10/$D10,0)</f>
        <v>0</v>
      </c>
      <c r="BI10" s="261">
        <f t="shared" ref="BI10" si="85">SUM(BI11,BI23)</f>
        <v>0</v>
      </c>
      <c r="BJ10" s="262">
        <f t="shared" ref="BJ10" si="86">IFERROR(BI10/$D10,0)</f>
        <v>0</v>
      </c>
      <c r="BK10" s="261">
        <f t="shared" ref="BK10" si="87">SUM(BK11,BK23)</f>
        <v>0</v>
      </c>
      <c r="BL10" s="262">
        <f t="shared" ref="BL10" si="88">IFERROR(BK10/$D10,0)</f>
        <v>0</v>
      </c>
      <c r="BM10" s="261">
        <f t="shared" ref="BM10" si="89">SUM(BM11,BM23)</f>
        <v>0</v>
      </c>
      <c r="BN10" s="262">
        <f t="shared" ref="BN10" si="90">IFERROR(BM10/$D10,0)</f>
        <v>0</v>
      </c>
      <c r="BO10" s="261">
        <f t="shared" ref="BO10" si="91">SUM(BO11,BO23)</f>
        <v>0</v>
      </c>
      <c r="BP10" s="262">
        <f t="shared" ref="BP10" si="92">IFERROR(BO10/$D10,0)</f>
        <v>0</v>
      </c>
      <c r="BQ10" s="563">
        <f>SUM(BN10,BL10,BJ10,BH10,BF10,BD10,BB10,AZ10,AX10,AV10,AT10,AR10,AP10,AN10,AL10,AJ10,AH10,AF10,AD10,AB10,Z10,X10,V10,T10,R10,P10,N10,L10,J10,H10,BP10)</f>
        <v>0</v>
      </c>
      <c r="BR10" s="322">
        <f t="shared" si="33"/>
        <v>0</v>
      </c>
      <c r="BS10" s="27" t="b">
        <f>D10='Orçamento Detalhado'!J16</f>
        <v>1</v>
      </c>
    </row>
    <row r="11" spans="2:71" ht="18" customHeight="1" outlineLevel="1" thickTop="1" thickBot="1">
      <c r="B11" s="260" t="s">
        <v>114</v>
      </c>
      <c r="C11" s="281" t="str">
        <f>IF(B11="","",VLOOKUP(B11,'Orçamento Detalhado'!$A$11:$I$531,4,))</f>
        <v>SERVIÇOS TECNICOS</v>
      </c>
      <c r="D11" s="263">
        <f>SUM(D12:D22)</f>
        <v>0</v>
      </c>
      <c r="E11" s="264">
        <f t="shared" si="32"/>
        <v>0</v>
      </c>
      <c r="F11" s="574">
        <v>7</v>
      </c>
      <c r="G11" s="265">
        <f>SUM(G12:G22)</f>
        <v>0</v>
      </c>
      <c r="H11" s="560">
        <f>IFERROR(G11/$D11,0)</f>
        <v>0</v>
      </c>
      <c r="I11" s="265">
        <f>SUM(I12:I22)</f>
        <v>0</v>
      </c>
      <c r="J11" s="560">
        <f>IFERROR(I11/$D11,0)</f>
        <v>0</v>
      </c>
      <c r="K11" s="265">
        <f>SUM(K12:K22)</f>
        <v>0</v>
      </c>
      <c r="L11" s="560">
        <f>IFERROR(K11/$D11,0)</f>
        <v>0</v>
      </c>
      <c r="M11" s="265">
        <f>SUM(M12:M22)</f>
        <v>0</v>
      </c>
      <c r="N11" s="560">
        <f>IFERROR(M11/$D11,0)</f>
        <v>0</v>
      </c>
      <c r="O11" s="265">
        <f>SUM(O12:O22)</f>
        <v>0</v>
      </c>
      <c r="P11" s="560">
        <f>IFERROR(O11/$D11,0)</f>
        <v>0</v>
      </c>
      <c r="Q11" s="265">
        <f>SUM(Q12:Q22)</f>
        <v>0</v>
      </c>
      <c r="R11" s="560">
        <f>IFERROR(Q11/$D11,0)</f>
        <v>0</v>
      </c>
      <c r="S11" s="265">
        <f>SUM(S12:S22)</f>
        <v>0</v>
      </c>
      <c r="T11" s="560">
        <f>IFERROR(S11/$D11,0)</f>
        <v>0</v>
      </c>
      <c r="U11" s="265">
        <f>SUM(U12:U22)</f>
        <v>0</v>
      </c>
      <c r="V11" s="560">
        <f>IFERROR(U11/$D11,0)</f>
        <v>0</v>
      </c>
      <c r="W11" s="265">
        <f>SUM(W12:W22)</f>
        <v>0</v>
      </c>
      <c r="X11" s="560">
        <f>IFERROR(W11/$D11,0)</f>
        <v>0</v>
      </c>
      <c r="Y11" s="265">
        <f>SUM(Y12:Y22)</f>
        <v>0</v>
      </c>
      <c r="Z11" s="560">
        <f>IFERROR(Y11/$D11,0)</f>
        <v>0</v>
      </c>
      <c r="AA11" s="265">
        <f>SUM(AA12:AA22)</f>
        <v>0</v>
      </c>
      <c r="AB11" s="560">
        <f>IFERROR(AA11/$D11,0)</f>
        <v>0</v>
      </c>
      <c r="AC11" s="265">
        <f>SUM(AC12:AC22)</f>
        <v>0</v>
      </c>
      <c r="AD11" s="560">
        <f>IFERROR(AC11/$D11,0)</f>
        <v>0</v>
      </c>
      <c r="AE11" s="265">
        <f>SUM(AE12:AE22)</f>
        <v>0</v>
      </c>
      <c r="AF11" s="560">
        <f>IFERROR(AE11/$D11,0)</f>
        <v>0</v>
      </c>
      <c r="AG11" s="265">
        <f>SUM(AG12:AG22)</f>
        <v>0</v>
      </c>
      <c r="AH11" s="560">
        <f>IFERROR(AG11/$D11,0)</f>
        <v>0</v>
      </c>
      <c r="AI11" s="265">
        <f>SUM(AI12:AI22)</f>
        <v>0</v>
      </c>
      <c r="AJ11" s="560">
        <f>IFERROR(AI11/$D11,0)</f>
        <v>0</v>
      </c>
      <c r="AK11" s="265">
        <f>SUM(AK12:AK22)</f>
        <v>0</v>
      </c>
      <c r="AL11" s="560">
        <f>IFERROR(AK11/$D11,0)</f>
        <v>0</v>
      </c>
      <c r="AM11" s="265">
        <f>SUM(AM12:AM22)</f>
        <v>0</v>
      </c>
      <c r="AN11" s="560">
        <f>IFERROR(AM11/$D11,0)</f>
        <v>0</v>
      </c>
      <c r="AO11" s="265">
        <f>SUM(AO12:AO22)</f>
        <v>0</v>
      </c>
      <c r="AP11" s="560">
        <f>IFERROR(AO11/$D11,0)</f>
        <v>0</v>
      </c>
      <c r="AQ11" s="265">
        <f>SUM(AQ12:AQ22)</f>
        <v>0</v>
      </c>
      <c r="AR11" s="560">
        <f>IFERROR(AQ11/$D11,0)</f>
        <v>0</v>
      </c>
      <c r="AS11" s="265">
        <f>SUM(AS12:AS22)</f>
        <v>0</v>
      </c>
      <c r="AT11" s="560">
        <f>IFERROR(AS11/$D11,0)</f>
        <v>0</v>
      </c>
      <c r="AU11" s="265">
        <f>SUM(AU12:AU22)</f>
        <v>0</v>
      </c>
      <c r="AV11" s="560">
        <f>IFERROR(AU11/$D11,0)</f>
        <v>0</v>
      </c>
      <c r="AW11" s="265">
        <f>SUM(AW12:AW22)</f>
        <v>0</v>
      </c>
      <c r="AX11" s="560">
        <f>IFERROR(AW11/$D11,0)</f>
        <v>0</v>
      </c>
      <c r="AY11" s="265">
        <f>SUM(AY12:AY22)</f>
        <v>0</v>
      </c>
      <c r="AZ11" s="560">
        <f>IFERROR(AY11/$D11,0)</f>
        <v>0</v>
      </c>
      <c r="BA11" s="265">
        <f>SUM(BA12:BA22)</f>
        <v>0</v>
      </c>
      <c r="BB11" s="560">
        <f>IFERROR(BA11/$D11,0)</f>
        <v>0</v>
      </c>
      <c r="BC11" s="265">
        <f>SUM(BC12:BC22)</f>
        <v>0</v>
      </c>
      <c r="BD11" s="560">
        <f>IFERROR(BC11/$D11,0)</f>
        <v>0</v>
      </c>
      <c r="BE11" s="265">
        <f>SUM(BE12:BE22)</f>
        <v>0</v>
      </c>
      <c r="BF11" s="560">
        <f>IFERROR(BE11/$D11,0)</f>
        <v>0</v>
      </c>
      <c r="BG11" s="265">
        <f>SUM(BG12:BG22)</f>
        <v>0</v>
      </c>
      <c r="BH11" s="560">
        <f>IFERROR(BG11/$D11,0)</f>
        <v>0</v>
      </c>
      <c r="BI11" s="265">
        <f>SUM(BI12:BI22)</f>
        <v>0</v>
      </c>
      <c r="BJ11" s="560">
        <f>IFERROR(BI11/$D11,0)</f>
        <v>0</v>
      </c>
      <c r="BK11" s="265">
        <f>SUM(BK12:BK22)</f>
        <v>0</v>
      </c>
      <c r="BL11" s="560">
        <f>IFERROR(BK11/$D11,0)</f>
        <v>0</v>
      </c>
      <c r="BM11" s="265">
        <f>SUM(BM12:BM22)</f>
        <v>0</v>
      </c>
      <c r="BN11" s="560">
        <f>IFERROR(BM11/$D11,0)</f>
        <v>0</v>
      </c>
      <c r="BO11" s="265">
        <f>SUM(BO12:BO22)</f>
        <v>0</v>
      </c>
      <c r="BP11" s="560">
        <f>IFERROR(BO11/$D11,0)</f>
        <v>0</v>
      </c>
      <c r="BQ11" s="563">
        <f t="shared" ref="BQ11:BQ12" si="93">SUM(BN11,BL11,BJ11,BH11,BF11,BD11,BB11,AZ11,AX11,AV11,AT11,AR11,AP11,AN11,AL11,AJ11,AH11,AF11,AD11,AB11,Z11,X11,V11,T11,R11,P11,N11,L11,J11,H11,BP11)</f>
        <v>0</v>
      </c>
      <c r="BR11" s="322">
        <f t="shared" si="33"/>
        <v>0</v>
      </c>
      <c r="BS11" s="27" t="b">
        <f>D11='Orçamento Detalhado'!J17</f>
        <v>1</v>
      </c>
    </row>
    <row r="12" spans="2:71" ht="18" customHeight="1" outlineLevel="2" thickTop="1" thickBot="1">
      <c r="B12" s="215" t="s">
        <v>215</v>
      </c>
      <c r="C12" s="275" t="str">
        <f>IF(VLOOKUP(B12,'Orçamento Detalhado'!$A$11:$I$531,4,)="","",(VLOOKUP(B12,'Orçamento Detalhado'!$A$11:$I$531,4,)))</f>
        <v>Projeto Legal</v>
      </c>
      <c r="D12" s="276" t="str">
        <f>IF(B12="","",VLOOKUP($B12,'Orçamento Detalhado'!$A$11:$J$531,10,))</f>
        <v/>
      </c>
      <c r="E12" s="277">
        <f t="shared" si="32"/>
        <v>0</v>
      </c>
      <c r="F12" s="574">
        <v>8</v>
      </c>
      <c r="G12" s="278">
        <f t="shared" ref="G12" si="94">IFERROR($D12*H12,0)</f>
        <v>0</v>
      </c>
      <c r="H12" s="561"/>
      <c r="I12" s="278">
        <f t="shared" ref="I12" si="95">IFERROR($D12*J12,0)</f>
        <v>0</v>
      </c>
      <c r="J12" s="561"/>
      <c r="K12" s="278">
        <f t="shared" ref="K12" si="96">IFERROR($D12*L12,0)</f>
        <v>0</v>
      </c>
      <c r="L12" s="561"/>
      <c r="M12" s="278">
        <f t="shared" ref="M12" si="97">IFERROR($D12*N12,0)</f>
        <v>0</v>
      </c>
      <c r="N12" s="561"/>
      <c r="O12" s="278">
        <f t="shared" ref="O12" si="98">IFERROR($D12*P12,0)</f>
        <v>0</v>
      </c>
      <c r="P12" s="561"/>
      <c r="Q12" s="278">
        <f t="shared" ref="Q12" si="99">IFERROR($D12*R12,0)</f>
        <v>0</v>
      </c>
      <c r="R12" s="561"/>
      <c r="S12" s="278">
        <f t="shared" ref="S12" si="100">IFERROR($D12*T12,0)</f>
        <v>0</v>
      </c>
      <c r="T12" s="561"/>
      <c r="U12" s="278">
        <f t="shared" ref="U12" si="101">IFERROR($D12*V12,0)</f>
        <v>0</v>
      </c>
      <c r="V12" s="561"/>
      <c r="W12" s="278">
        <f t="shared" ref="W12" si="102">IFERROR($D12*X12,0)</f>
        <v>0</v>
      </c>
      <c r="X12" s="561"/>
      <c r="Y12" s="278">
        <f t="shared" ref="Y12" si="103">IFERROR($D12*Z12,0)</f>
        <v>0</v>
      </c>
      <c r="Z12" s="561"/>
      <c r="AA12" s="278">
        <f t="shared" ref="AA12" si="104">IFERROR($D12*AB12,0)</f>
        <v>0</v>
      </c>
      <c r="AB12" s="561"/>
      <c r="AC12" s="278">
        <f t="shared" ref="AC12" si="105">IFERROR($D12*AD12,0)</f>
        <v>0</v>
      </c>
      <c r="AD12" s="561"/>
      <c r="AE12" s="278">
        <f t="shared" ref="AE12" si="106">IFERROR($D12*AF12,0)</f>
        <v>0</v>
      </c>
      <c r="AF12" s="561"/>
      <c r="AG12" s="278">
        <f t="shared" ref="AG12" si="107">IFERROR($D12*AH12,0)</f>
        <v>0</v>
      </c>
      <c r="AH12" s="561"/>
      <c r="AI12" s="278">
        <f t="shared" ref="AI12" si="108">IFERROR($D12*AJ12,0)</f>
        <v>0</v>
      </c>
      <c r="AJ12" s="561"/>
      <c r="AK12" s="278">
        <f t="shared" ref="AK12" si="109">IFERROR($D12*AL12,0)</f>
        <v>0</v>
      </c>
      <c r="AL12" s="561"/>
      <c r="AM12" s="278">
        <f t="shared" ref="AM12" si="110">IFERROR($D12*AN12,0)</f>
        <v>0</v>
      </c>
      <c r="AN12" s="561"/>
      <c r="AO12" s="278">
        <f t="shared" ref="AO12" si="111">IFERROR($D12*AP12,0)</f>
        <v>0</v>
      </c>
      <c r="AP12" s="561"/>
      <c r="AQ12" s="278">
        <f t="shared" ref="AQ12" si="112">IFERROR($D12*AR12,0)</f>
        <v>0</v>
      </c>
      <c r="AR12" s="561"/>
      <c r="AS12" s="278">
        <f t="shared" ref="AS12" si="113">IFERROR($D12*AT12,0)</f>
        <v>0</v>
      </c>
      <c r="AT12" s="561"/>
      <c r="AU12" s="278">
        <f t="shared" ref="AU12" si="114">IFERROR($D12*AV12,0)</f>
        <v>0</v>
      </c>
      <c r="AV12" s="561"/>
      <c r="AW12" s="278">
        <f t="shared" ref="AW12" si="115">IFERROR($D12*AX12,0)</f>
        <v>0</v>
      </c>
      <c r="AX12" s="561"/>
      <c r="AY12" s="278">
        <f t="shared" ref="AY12" si="116">IFERROR($D12*AZ12,0)</f>
        <v>0</v>
      </c>
      <c r="AZ12" s="561"/>
      <c r="BA12" s="278">
        <f t="shared" ref="BA12" si="117">IFERROR($D12*BB12,0)</f>
        <v>0</v>
      </c>
      <c r="BB12" s="561"/>
      <c r="BC12" s="278">
        <f t="shared" ref="BC12" si="118">IFERROR($D12*BD12,0)</f>
        <v>0</v>
      </c>
      <c r="BD12" s="561"/>
      <c r="BE12" s="278">
        <f t="shared" ref="BE12" si="119">IFERROR($D12*BF12,0)</f>
        <v>0</v>
      </c>
      <c r="BF12" s="561"/>
      <c r="BG12" s="278">
        <f t="shared" ref="BG12" si="120">IFERROR($D12*BH12,0)</f>
        <v>0</v>
      </c>
      <c r="BH12" s="561"/>
      <c r="BI12" s="278">
        <f t="shared" ref="BI12" si="121">IFERROR($D12*BJ12,0)</f>
        <v>0</v>
      </c>
      <c r="BJ12" s="561"/>
      <c r="BK12" s="278">
        <f t="shared" ref="BK12" si="122">IFERROR($D12*BL12,0)</f>
        <v>0</v>
      </c>
      <c r="BL12" s="561"/>
      <c r="BM12" s="278">
        <f t="shared" ref="BM12" si="123">IFERROR($D12*BN12,0)</f>
        <v>0</v>
      </c>
      <c r="BN12" s="561"/>
      <c r="BO12" s="278">
        <f t="shared" ref="BO12" si="124">IFERROR($D12*BP12,0)</f>
        <v>0</v>
      </c>
      <c r="BP12" s="561"/>
      <c r="BQ12" s="563">
        <f t="shared" si="93"/>
        <v>0</v>
      </c>
      <c r="BR12" s="322">
        <f t="shared" si="33"/>
        <v>0</v>
      </c>
      <c r="BS12" s="27" t="b">
        <f>D12='Orçamento Detalhado'!J18</f>
        <v>1</v>
      </c>
    </row>
    <row r="13" spans="2:71" ht="18" customHeight="1" outlineLevel="2" thickTop="1" thickBot="1">
      <c r="B13" s="215" t="s">
        <v>219</v>
      </c>
      <c r="C13" s="275" t="str">
        <f>IF(VLOOKUP(B13,'Orçamento Detalhado'!$A$11:$I$531,4,)="","",(VLOOKUP(B13,'Orçamento Detalhado'!$A$11:$I$531,4,)))</f>
        <v>Projetos Técnicos (Complementar e Executivo)</v>
      </c>
      <c r="D13" s="276" t="str">
        <f>IF(B13="","",VLOOKUP($B13,'Orçamento Detalhado'!$A$11:$J$531,10,))</f>
        <v/>
      </c>
      <c r="E13" s="277">
        <f t="shared" si="32"/>
        <v>0</v>
      </c>
      <c r="F13" s="574">
        <v>9</v>
      </c>
      <c r="G13" s="278">
        <f>IFERROR($D13*H13,0)</f>
        <v>0</v>
      </c>
      <c r="H13" s="561"/>
      <c r="I13" s="278">
        <f>IFERROR($D13*J13,0)</f>
        <v>0</v>
      </c>
      <c r="J13" s="561"/>
      <c r="K13" s="278">
        <f>IFERROR($D13*L13,0)</f>
        <v>0</v>
      </c>
      <c r="L13" s="561"/>
      <c r="M13" s="278">
        <f>IFERROR($D13*N13,0)</f>
        <v>0</v>
      </c>
      <c r="N13" s="561"/>
      <c r="O13" s="278">
        <f>IFERROR($D13*P13,0)</f>
        <v>0</v>
      </c>
      <c r="P13" s="561"/>
      <c r="Q13" s="278">
        <f>IFERROR($D13*R13,0)</f>
        <v>0</v>
      </c>
      <c r="R13" s="561"/>
      <c r="S13" s="278">
        <f>IFERROR($D13*T13,0)</f>
        <v>0</v>
      </c>
      <c r="T13" s="561"/>
      <c r="U13" s="278">
        <f>IFERROR($D13*V13,0)</f>
        <v>0</v>
      </c>
      <c r="V13" s="561"/>
      <c r="W13" s="278">
        <f>IFERROR($D13*X13,0)</f>
        <v>0</v>
      </c>
      <c r="X13" s="561"/>
      <c r="Y13" s="278">
        <f>IFERROR($D13*Z13,0)</f>
        <v>0</v>
      </c>
      <c r="Z13" s="561"/>
      <c r="AA13" s="278">
        <f>IFERROR($D13*AB13,0)</f>
        <v>0</v>
      </c>
      <c r="AB13" s="561"/>
      <c r="AC13" s="278">
        <f>IFERROR($D13*AD13,0)</f>
        <v>0</v>
      </c>
      <c r="AD13" s="561"/>
      <c r="AE13" s="278">
        <f>IFERROR($D13*AF13,0)</f>
        <v>0</v>
      </c>
      <c r="AF13" s="561"/>
      <c r="AG13" s="278">
        <f>IFERROR($D13*AH13,0)</f>
        <v>0</v>
      </c>
      <c r="AH13" s="561"/>
      <c r="AI13" s="278">
        <f>IFERROR($D13*AJ13,0)</f>
        <v>0</v>
      </c>
      <c r="AJ13" s="561"/>
      <c r="AK13" s="278">
        <f>IFERROR($D13*AL13,0)</f>
        <v>0</v>
      </c>
      <c r="AL13" s="561"/>
      <c r="AM13" s="278">
        <f>IFERROR($D13*AN13,0)</f>
        <v>0</v>
      </c>
      <c r="AN13" s="561"/>
      <c r="AO13" s="278">
        <f>IFERROR($D13*AP13,0)</f>
        <v>0</v>
      </c>
      <c r="AP13" s="561"/>
      <c r="AQ13" s="278">
        <f>IFERROR($D13*AR13,0)</f>
        <v>0</v>
      </c>
      <c r="AR13" s="561"/>
      <c r="AS13" s="278">
        <f>IFERROR($D13*AT13,0)</f>
        <v>0</v>
      </c>
      <c r="AT13" s="561"/>
      <c r="AU13" s="278">
        <f>IFERROR($D13*AV13,0)</f>
        <v>0</v>
      </c>
      <c r="AV13" s="561"/>
      <c r="AW13" s="278">
        <f>IFERROR($D13*AX13,0)</f>
        <v>0</v>
      </c>
      <c r="AX13" s="561"/>
      <c r="AY13" s="278">
        <f>IFERROR($D13*AZ13,0)</f>
        <v>0</v>
      </c>
      <c r="AZ13" s="561"/>
      <c r="BA13" s="278">
        <f>IFERROR($D13*BB13,0)</f>
        <v>0</v>
      </c>
      <c r="BB13" s="561"/>
      <c r="BC13" s="278">
        <f>IFERROR($D13*BD13,0)</f>
        <v>0</v>
      </c>
      <c r="BD13" s="561"/>
      <c r="BE13" s="278">
        <f>IFERROR($D13*BF13,0)</f>
        <v>0</v>
      </c>
      <c r="BF13" s="561"/>
      <c r="BG13" s="278">
        <f>IFERROR($D13*BH13,0)</f>
        <v>0</v>
      </c>
      <c r="BH13" s="561"/>
      <c r="BI13" s="278">
        <f>IFERROR($D13*BJ13,0)</f>
        <v>0</v>
      </c>
      <c r="BJ13" s="561"/>
      <c r="BK13" s="278">
        <f>IFERROR($D13*BL13,0)</f>
        <v>0</v>
      </c>
      <c r="BL13" s="561"/>
      <c r="BM13" s="278">
        <f>IFERROR($D13*BN13,0)</f>
        <v>0</v>
      </c>
      <c r="BN13" s="561"/>
      <c r="BO13" s="278">
        <f>IFERROR($D13*BP13,0)</f>
        <v>0</v>
      </c>
      <c r="BP13" s="561"/>
      <c r="BQ13" s="563">
        <f t="shared" ref="BQ13:BQ17" si="125">SUM(BN13,BL13,BJ13,BH13,BF13,BD13,BB13,AZ13,AX13,AV13,AT13,AR13,AP13,AN13,AL13,AJ13,AH13,AF13,AD13,AB13,Z13,X13,V13,T13,R13,P13,N13,L13,J13,H13,BP13)</f>
        <v>0</v>
      </c>
      <c r="BR13" s="322">
        <f t="shared" si="33"/>
        <v>0</v>
      </c>
      <c r="BS13" s="27" t="b">
        <f>D13='Orçamento Detalhado'!J19</f>
        <v>1</v>
      </c>
    </row>
    <row r="14" spans="2:71" ht="18" customHeight="1" outlineLevel="2" thickTop="1" thickBot="1">
      <c r="B14" s="215" t="s">
        <v>221</v>
      </c>
      <c r="C14" s="275" t="str">
        <f>IF(VLOOKUP(B14,'Orçamento Detalhado'!$A$11:$I$531,4,)="","",(VLOOKUP(B14,'Orçamento Detalhado'!$A$11:$I$531,4,)))</f>
        <v>Projeto Final (As Built)</v>
      </c>
      <c r="D14" s="276" t="str">
        <f>IF(B14="","",VLOOKUP($B14,'Orçamento Detalhado'!$A$11:$J$531,10,))</f>
        <v/>
      </c>
      <c r="E14" s="277">
        <f t="shared" si="32"/>
        <v>0</v>
      </c>
      <c r="F14" s="574">
        <v>10</v>
      </c>
      <c r="G14" s="278">
        <f>IFERROR($D14*H14,0)</f>
        <v>0</v>
      </c>
      <c r="H14" s="561"/>
      <c r="I14" s="278">
        <f>IFERROR($D14*J14,0)</f>
        <v>0</v>
      </c>
      <c r="J14" s="561"/>
      <c r="K14" s="278">
        <f>IFERROR($D14*L14,0)</f>
        <v>0</v>
      </c>
      <c r="L14" s="561"/>
      <c r="M14" s="278">
        <f>IFERROR($D14*N14,0)</f>
        <v>0</v>
      </c>
      <c r="N14" s="561"/>
      <c r="O14" s="278">
        <f>IFERROR($D14*P14,0)</f>
        <v>0</v>
      </c>
      <c r="P14" s="561"/>
      <c r="Q14" s="278">
        <f>IFERROR($D14*R14,0)</f>
        <v>0</v>
      </c>
      <c r="R14" s="561"/>
      <c r="S14" s="278">
        <f>IFERROR($D14*T14,0)</f>
        <v>0</v>
      </c>
      <c r="T14" s="561"/>
      <c r="U14" s="278">
        <f>IFERROR($D14*V14,0)</f>
        <v>0</v>
      </c>
      <c r="V14" s="561"/>
      <c r="W14" s="278">
        <f>IFERROR($D14*X14,0)</f>
        <v>0</v>
      </c>
      <c r="X14" s="561"/>
      <c r="Y14" s="278">
        <f>IFERROR($D14*Z14,0)</f>
        <v>0</v>
      </c>
      <c r="Z14" s="561"/>
      <c r="AA14" s="278">
        <f>IFERROR($D14*AB14,0)</f>
        <v>0</v>
      </c>
      <c r="AB14" s="561"/>
      <c r="AC14" s="278">
        <f>IFERROR($D14*AD14,0)</f>
        <v>0</v>
      </c>
      <c r="AD14" s="561"/>
      <c r="AE14" s="278">
        <f>IFERROR($D14*AF14,0)</f>
        <v>0</v>
      </c>
      <c r="AF14" s="561"/>
      <c r="AG14" s="278">
        <f>IFERROR($D14*AH14,0)</f>
        <v>0</v>
      </c>
      <c r="AH14" s="561"/>
      <c r="AI14" s="278">
        <f>IFERROR($D14*AJ14,0)</f>
        <v>0</v>
      </c>
      <c r="AJ14" s="561"/>
      <c r="AK14" s="278">
        <f>IFERROR($D14*AL14,0)</f>
        <v>0</v>
      </c>
      <c r="AL14" s="561"/>
      <c r="AM14" s="278">
        <f>IFERROR($D14*AN14,0)</f>
        <v>0</v>
      </c>
      <c r="AN14" s="561"/>
      <c r="AO14" s="278">
        <f>IFERROR($D14*AP14,0)</f>
        <v>0</v>
      </c>
      <c r="AP14" s="561"/>
      <c r="AQ14" s="278">
        <f>IFERROR($D14*AR14,0)</f>
        <v>0</v>
      </c>
      <c r="AR14" s="561"/>
      <c r="AS14" s="278">
        <f>IFERROR($D14*AT14,0)</f>
        <v>0</v>
      </c>
      <c r="AT14" s="561"/>
      <c r="AU14" s="278">
        <f>IFERROR($D14*AV14,0)</f>
        <v>0</v>
      </c>
      <c r="AV14" s="561"/>
      <c r="AW14" s="278">
        <f>IFERROR($D14*AX14,0)</f>
        <v>0</v>
      </c>
      <c r="AX14" s="561"/>
      <c r="AY14" s="278">
        <f>IFERROR($D14*AZ14,0)</f>
        <v>0</v>
      </c>
      <c r="AZ14" s="561"/>
      <c r="BA14" s="278">
        <f>IFERROR($D14*BB14,0)</f>
        <v>0</v>
      </c>
      <c r="BB14" s="561"/>
      <c r="BC14" s="278">
        <f>IFERROR($D14*BD14,0)</f>
        <v>0</v>
      </c>
      <c r="BD14" s="561"/>
      <c r="BE14" s="278">
        <f>IFERROR($D14*BF14,0)</f>
        <v>0</v>
      </c>
      <c r="BF14" s="561"/>
      <c r="BG14" s="278">
        <f>IFERROR($D14*BH14,0)</f>
        <v>0</v>
      </c>
      <c r="BH14" s="561"/>
      <c r="BI14" s="278">
        <f>IFERROR($D14*BJ14,0)</f>
        <v>0</v>
      </c>
      <c r="BJ14" s="561"/>
      <c r="BK14" s="278">
        <f>IFERROR($D14*BL14,0)</f>
        <v>0</v>
      </c>
      <c r="BL14" s="561"/>
      <c r="BM14" s="278">
        <f>IFERROR($D14*BN14,0)</f>
        <v>0</v>
      </c>
      <c r="BN14" s="561"/>
      <c r="BO14" s="278">
        <f>IFERROR($D14*BP14,0)</f>
        <v>0</v>
      </c>
      <c r="BP14" s="561"/>
      <c r="BQ14" s="563">
        <f t="shared" si="125"/>
        <v>0</v>
      </c>
      <c r="BR14" s="322">
        <f t="shared" si="33"/>
        <v>0</v>
      </c>
      <c r="BS14" s="27" t="b">
        <f>D14='Orçamento Detalhado'!J20</f>
        <v>1</v>
      </c>
    </row>
    <row r="15" spans="2:71" ht="18" customHeight="1" outlineLevel="2" thickTop="1" thickBot="1">
      <c r="B15" s="215" t="s">
        <v>223</v>
      </c>
      <c r="C15" s="275" t="str">
        <f>IF(VLOOKUP(B15,'Orçamento Detalhado'!$A$11:$I$531,4,)="","",(VLOOKUP(B15,'Orçamento Detalhado'!$A$11:$I$531,4,)))</f>
        <v>Sondagens</v>
      </c>
      <c r="D15" s="276" t="str">
        <f>IF(B15="","",VLOOKUP($B15,'Orçamento Detalhado'!$A$11:$J$531,10,))</f>
        <v/>
      </c>
      <c r="E15" s="277">
        <f t="shared" si="32"/>
        <v>0</v>
      </c>
      <c r="F15" s="574">
        <v>11</v>
      </c>
      <c r="G15" s="278">
        <f>IFERROR($D15*H15,0)</f>
        <v>0</v>
      </c>
      <c r="H15" s="561"/>
      <c r="I15" s="278">
        <f>IFERROR($D15*J15,0)</f>
        <v>0</v>
      </c>
      <c r="J15" s="561"/>
      <c r="K15" s="278">
        <f>IFERROR($D15*L15,0)</f>
        <v>0</v>
      </c>
      <c r="L15" s="561"/>
      <c r="M15" s="278">
        <f>IFERROR($D15*N15,0)</f>
        <v>0</v>
      </c>
      <c r="N15" s="561"/>
      <c r="O15" s="278">
        <f>IFERROR($D15*P15,0)</f>
        <v>0</v>
      </c>
      <c r="P15" s="561"/>
      <c r="Q15" s="278">
        <f>IFERROR($D15*R15,0)</f>
        <v>0</v>
      </c>
      <c r="R15" s="561"/>
      <c r="S15" s="278">
        <f>IFERROR($D15*T15,0)</f>
        <v>0</v>
      </c>
      <c r="T15" s="561"/>
      <c r="U15" s="278">
        <f>IFERROR($D15*V15,0)</f>
        <v>0</v>
      </c>
      <c r="V15" s="561"/>
      <c r="W15" s="278">
        <f>IFERROR($D15*X15,0)</f>
        <v>0</v>
      </c>
      <c r="X15" s="561"/>
      <c r="Y15" s="278">
        <f>IFERROR($D15*Z15,0)</f>
        <v>0</v>
      </c>
      <c r="Z15" s="561"/>
      <c r="AA15" s="278">
        <f>IFERROR($D15*AB15,0)</f>
        <v>0</v>
      </c>
      <c r="AB15" s="561"/>
      <c r="AC15" s="278">
        <f>IFERROR($D15*AD15,0)</f>
        <v>0</v>
      </c>
      <c r="AD15" s="561"/>
      <c r="AE15" s="278">
        <f>IFERROR($D15*AF15,0)</f>
        <v>0</v>
      </c>
      <c r="AF15" s="561"/>
      <c r="AG15" s="278">
        <f>IFERROR($D15*AH15,0)</f>
        <v>0</v>
      </c>
      <c r="AH15" s="561"/>
      <c r="AI15" s="278">
        <f>IFERROR($D15*AJ15,0)</f>
        <v>0</v>
      </c>
      <c r="AJ15" s="561"/>
      <c r="AK15" s="278">
        <f>IFERROR($D15*AL15,0)</f>
        <v>0</v>
      </c>
      <c r="AL15" s="561"/>
      <c r="AM15" s="278">
        <f>IFERROR($D15*AN15,0)</f>
        <v>0</v>
      </c>
      <c r="AN15" s="561"/>
      <c r="AO15" s="278">
        <f>IFERROR($D15*AP15,0)</f>
        <v>0</v>
      </c>
      <c r="AP15" s="561"/>
      <c r="AQ15" s="278">
        <f>IFERROR($D15*AR15,0)</f>
        <v>0</v>
      </c>
      <c r="AR15" s="561"/>
      <c r="AS15" s="278">
        <f>IFERROR($D15*AT15,0)</f>
        <v>0</v>
      </c>
      <c r="AT15" s="561"/>
      <c r="AU15" s="278">
        <f>IFERROR($D15*AV15,0)</f>
        <v>0</v>
      </c>
      <c r="AV15" s="561"/>
      <c r="AW15" s="278">
        <f>IFERROR($D15*AX15,0)</f>
        <v>0</v>
      </c>
      <c r="AX15" s="561"/>
      <c r="AY15" s="278">
        <f>IFERROR($D15*AZ15,0)</f>
        <v>0</v>
      </c>
      <c r="AZ15" s="561"/>
      <c r="BA15" s="278">
        <f>IFERROR($D15*BB15,0)</f>
        <v>0</v>
      </c>
      <c r="BB15" s="561"/>
      <c r="BC15" s="278">
        <f>IFERROR($D15*BD15,0)</f>
        <v>0</v>
      </c>
      <c r="BD15" s="561"/>
      <c r="BE15" s="278">
        <f>IFERROR($D15*BF15,0)</f>
        <v>0</v>
      </c>
      <c r="BF15" s="561"/>
      <c r="BG15" s="278">
        <f>IFERROR($D15*BH15,0)</f>
        <v>0</v>
      </c>
      <c r="BH15" s="561"/>
      <c r="BI15" s="278">
        <f>IFERROR($D15*BJ15,0)</f>
        <v>0</v>
      </c>
      <c r="BJ15" s="561"/>
      <c r="BK15" s="278">
        <f>IFERROR($D15*BL15,0)</f>
        <v>0</v>
      </c>
      <c r="BL15" s="561"/>
      <c r="BM15" s="278">
        <f>IFERROR($D15*BN15,0)</f>
        <v>0</v>
      </c>
      <c r="BN15" s="561"/>
      <c r="BO15" s="278">
        <f>IFERROR($D15*BP15,0)</f>
        <v>0</v>
      </c>
      <c r="BP15" s="561"/>
      <c r="BQ15" s="563">
        <f t="shared" si="125"/>
        <v>0</v>
      </c>
      <c r="BR15" s="322">
        <f t="shared" si="33"/>
        <v>0</v>
      </c>
      <c r="BS15" s="27" t="b">
        <f>D15='Orçamento Detalhado'!J21</f>
        <v>1</v>
      </c>
    </row>
    <row r="16" spans="2:71" ht="18" customHeight="1" outlineLevel="2" thickTop="1" thickBot="1">
      <c r="B16" s="215" t="s">
        <v>225</v>
      </c>
      <c r="C16" s="275" t="str">
        <f>IF(VLOOKUP(B16,'Orçamento Detalhado'!$A$11:$I$531,4,)="","",(VLOOKUP(B16,'Orçamento Detalhado'!$A$11:$I$531,4,)))</f>
        <v>Levantamento Planialtimetrico</v>
      </c>
      <c r="D16" s="276" t="str">
        <f>IF(B16="","",VLOOKUP($B16,'Orçamento Detalhado'!$A$11:$J$531,10,))</f>
        <v/>
      </c>
      <c r="E16" s="277">
        <f t="shared" si="32"/>
        <v>0</v>
      </c>
      <c r="F16" s="574">
        <v>12</v>
      </c>
      <c r="G16" s="278">
        <f>IFERROR($D16*H16,0)</f>
        <v>0</v>
      </c>
      <c r="H16" s="561"/>
      <c r="I16" s="278">
        <f>IFERROR($D16*J16,0)</f>
        <v>0</v>
      </c>
      <c r="J16" s="561"/>
      <c r="K16" s="278">
        <f>IFERROR($D16*L16,0)</f>
        <v>0</v>
      </c>
      <c r="L16" s="561" t="s">
        <v>1053</v>
      </c>
      <c r="M16" s="278">
        <f>IFERROR($D16*N16,0)</f>
        <v>0</v>
      </c>
      <c r="N16" s="561" t="s">
        <v>1053</v>
      </c>
      <c r="O16" s="278">
        <f>IFERROR($D16*P16,0)</f>
        <v>0</v>
      </c>
      <c r="P16" s="561"/>
      <c r="Q16" s="278">
        <f>IFERROR($D16*R16,0)</f>
        <v>0</v>
      </c>
      <c r="R16" s="561"/>
      <c r="S16" s="278">
        <f>IFERROR($D16*T16,0)</f>
        <v>0</v>
      </c>
      <c r="T16" s="561"/>
      <c r="U16" s="278">
        <f>IFERROR($D16*V16,0)</f>
        <v>0</v>
      </c>
      <c r="V16" s="561"/>
      <c r="W16" s="278">
        <f>IFERROR($D16*X16,0)</f>
        <v>0</v>
      </c>
      <c r="X16" s="561"/>
      <c r="Y16" s="278">
        <f>IFERROR($D16*Z16,0)</f>
        <v>0</v>
      </c>
      <c r="Z16" s="561"/>
      <c r="AA16" s="278">
        <f>IFERROR($D16*AB16,0)</f>
        <v>0</v>
      </c>
      <c r="AB16" s="561"/>
      <c r="AC16" s="278">
        <f>IFERROR($D16*AD16,0)</f>
        <v>0</v>
      </c>
      <c r="AD16" s="561"/>
      <c r="AE16" s="278">
        <f>IFERROR($D16*AF16,0)</f>
        <v>0</v>
      </c>
      <c r="AF16" s="561"/>
      <c r="AG16" s="278">
        <f>IFERROR($D16*AH16,0)</f>
        <v>0</v>
      </c>
      <c r="AH16" s="561"/>
      <c r="AI16" s="278">
        <f>IFERROR($D16*AJ16,0)</f>
        <v>0</v>
      </c>
      <c r="AJ16" s="561"/>
      <c r="AK16" s="278">
        <f>IFERROR($D16*AL16,0)</f>
        <v>0</v>
      </c>
      <c r="AL16" s="561"/>
      <c r="AM16" s="278">
        <f>IFERROR($D16*AN16,0)</f>
        <v>0</v>
      </c>
      <c r="AN16" s="561"/>
      <c r="AO16" s="278">
        <f>IFERROR($D16*AP16,0)</f>
        <v>0</v>
      </c>
      <c r="AP16" s="561"/>
      <c r="AQ16" s="278">
        <f>IFERROR($D16*AR16,0)</f>
        <v>0</v>
      </c>
      <c r="AR16" s="561"/>
      <c r="AS16" s="278">
        <f>IFERROR($D16*AT16,0)</f>
        <v>0</v>
      </c>
      <c r="AT16" s="561"/>
      <c r="AU16" s="278">
        <f>IFERROR($D16*AV16,0)</f>
        <v>0</v>
      </c>
      <c r="AV16" s="561"/>
      <c r="AW16" s="278">
        <f>IFERROR($D16*AX16,0)</f>
        <v>0</v>
      </c>
      <c r="AX16" s="561"/>
      <c r="AY16" s="278">
        <f>IFERROR($D16*AZ16,0)</f>
        <v>0</v>
      </c>
      <c r="AZ16" s="561"/>
      <c r="BA16" s="278">
        <f>IFERROR($D16*BB16,0)</f>
        <v>0</v>
      </c>
      <c r="BB16" s="561"/>
      <c r="BC16" s="278">
        <f>IFERROR($D16*BD16,0)</f>
        <v>0</v>
      </c>
      <c r="BD16" s="561"/>
      <c r="BE16" s="278">
        <f>IFERROR($D16*BF16,0)</f>
        <v>0</v>
      </c>
      <c r="BF16" s="561"/>
      <c r="BG16" s="278">
        <f>IFERROR($D16*BH16,0)</f>
        <v>0</v>
      </c>
      <c r="BH16" s="561"/>
      <c r="BI16" s="278">
        <f>IFERROR($D16*BJ16,0)</f>
        <v>0</v>
      </c>
      <c r="BJ16" s="561"/>
      <c r="BK16" s="278">
        <f>IFERROR($D16*BL16,0)</f>
        <v>0</v>
      </c>
      <c r="BL16" s="561"/>
      <c r="BM16" s="278">
        <f>IFERROR($D16*BN16,0)</f>
        <v>0</v>
      </c>
      <c r="BN16" s="561"/>
      <c r="BO16" s="278">
        <f>IFERROR($D16*BP16,0)</f>
        <v>0</v>
      </c>
      <c r="BP16" s="561"/>
      <c r="BQ16" s="563">
        <f t="shared" si="125"/>
        <v>0</v>
      </c>
      <c r="BR16" s="322">
        <f t="shared" si="33"/>
        <v>0</v>
      </c>
      <c r="BS16" s="27" t="b">
        <f>D16='Orçamento Detalhado'!J22</f>
        <v>1</v>
      </c>
    </row>
    <row r="17" spans="2:71" ht="18" customHeight="1" outlineLevel="2" thickTop="1" thickBot="1">
      <c r="B17" s="215" t="s">
        <v>227</v>
      </c>
      <c r="C17" s="275" t="str">
        <f>IF(VLOOKUP(B17,'Orçamento Detalhado'!$A$11:$I$531,4,)="","",(VLOOKUP(B17,'Orçamento Detalhado'!$A$11:$I$531,4,)))</f>
        <v>Laudo de Vizinhança</v>
      </c>
      <c r="D17" s="276" t="str">
        <f>IF(B17="","",VLOOKUP($B17,'Orçamento Detalhado'!$A$11:$J$531,10,))</f>
        <v/>
      </c>
      <c r="E17" s="277">
        <f t="shared" si="32"/>
        <v>0</v>
      </c>
      <c r="F17" s="574">
        <v>13</v>
      </c>
      <c r="G17" s="278">
        <f>IFERROR($D17*H17,0)</f>
        <v>0</v>
      </c>
      <c r="H17" s="561"/>
      <c r="I17" s="278">
        <f>IFERROR($D17*J17,0)</f>
        <v>0</v>
      </c>
      <c r="J17" s="561"/>
      <c r="K17" s="278">
        <f>IFERROR($D17*L17,0)</f>
        <v>0</v>
      </c>
      <c r="L17" s="561" t="s">
        <v>1053</v>
      </c>
      <c r="M17" s="278">
        <f>IFERROR($D17*N17,0)</f>
        <v>0</v>
      </c>
      <c r="N17" s="561" t="s">
        <v>1053</v>
      </c>
      <c r="O17" s="278">
        <f>IFERROR($D17*P17,0)</f>
        <v>0</v>
      </c>
      <c r="P17" s="561"/>
      <c r="Q17" s="278">
        <f>IFERROR($D17*R17,0)</f>
        <v>0</v>
      </c>
      <c r="R17" s="561"/>
      <c r="S17" s="278">
        <f>IFERROR($D17*T17,0)</f>
        <v>0</v>
      </c>
      <c r="T17" s="561"/>
      <c r="U17" s="278">
        <f>IFERROR($D17*V17,0)</f>
        <v>0</v>
      </c>
      <c r="V17" s="561"/>
      <c r="W17" s="278">
        <f>IFERROR($D17*X17,0)</f>
        <v>0</v>
      </c>
      <c r="X17" s="561"/>
      <c r="Y17" s="278">
        <f>IFERROR($D17*Z17,0)</f>
        <v>0</v>
      </c>
      <c r="Z17" s="561"/>
      <c r="AA17" s="278">
        <f>IFERROR($D17*AB17,0)</f>
        <v>0</v>
      </c>
      <c r="AB17" s="561"/>
      <c r="AC17" s="278">
        <f>IFERROR($D17*AD17,0)</f>
        <v>0</v>
      </c>
      <c r="AD17" s="561"/>
      <c r="AE17" s="278">
        <f>IFERROR($D17*AF17,0)</f>
        <v>0</v>
      </c>
      <c r="AF17" s="561"/>
      <c r="AG17" s="278">
        <f>IFERROR($D17*AH17,0)</f>
        <v>0</v>
      </c>
      <c r="AH17" s="561"/>
      <c r="AI17" s="278">
        <f>IFERROR($D17*AJ17,0)</f>
        <v>0</v>
      </c>
      <c r="AJ17" s="561"/>
      <c r="AK17" s="278">
        <f>IFERROR($D17*AL17,0)</f>
        <v>0</v>
      </c>
      <c r="AL17" s="561"/>
      <c r="AM17" s="278">
        <f>IFERROR($D17*AN17,0)</f>
        <v>0</v>
      </c>
      <c r="AN17" s="561"/>
      <c r="AO17" s="278">
        <f>IFERROR($D17*AP17,0)</f>
        <v>0</v>
      </c>
      <c r="AP17" s="561"/>
      <c r="AQ17" s="278">
        <f>IFERROR($D17*AR17,0)</f>
        <v>0</v>
      </c>
      <c r="AR17" s="561"/>
      <c r="AS17" s="278">
        <f>IFERROR($D17*AT17,0)</f>
        <v>0</v>
      </c>
      <c r="AT17" s="561"/>
      <c r="AU17" s="278">
        <f>IFERROR($D17*AV17,0)</f>
        <v>0</v>
      </c>
      <c r="AV17" s="561"/>
      <c r="AW17" s="278">
        <f>IFERROR($D17*AX17,0)</f>
        <v>0</v>
      </c>
      <c r="AX17" s="561"/>
      <c r="AY17" s="278">
        <f>IFERROR($D17*AZ17,0)</f>
        <v>0</v>
      </c>
      <c r="AZ17" s="561"/>
      <c r="BA17" s="278">
        <f>IFERROR($D17*BB17,0)</f>
        <v>0</v>
      </c>
      <c r="BB17" s="561"/>
      <c r="BC17" s="278">
        <f>IFERROR($D17*BD17,0)</f>
        <v>0</v>
      </c>
      <c r="BD17" s="561"/>
      <c r="BE17" s="278">
        <f>IFERROR($D17*BF17,0)</f>
        <v>0</v>
      </c>
      <c r="BF17" s="561"/>
      <c r="BG17" s="278">
        <f>IFERROR($D17*BH17,0)</f>
        <v>0</v>
      </c>
      <c r="BH17" s="561"/>
      <c r="BI17" s="278">
        <f>IFERROR($D17*BJ17,0)</f>
        <v>0</v>
      </c>
      <c r="BJ17" s="561"/>
      <c r="BK17" s="278">
        <f>IFERROR($D17*BL17,0)</f>
        <v>0</v>
      </c>
      <c r="BL17" s="561"/>
      <c r="BM17" s="278">
        <f>IFERROR($D17*BN17,0)</f>
        <v>0</v>
      </c>
      <c r="BN17" s="561"/>
      <c r="BO17" s="278">
        <f>IFERROR($D17*BP17,0)</f>
        <v>0</v>
      </c>
      <c r="BP17" s="561"/>
      <c r="BQ17" s="563">
        <f t="shared" si="125"/>
        <v>0</v>
      </c>
      <c r="BR17" s="322">
        <f t="shared" si="33"/>
        <v>0</v>
      </c>
      <c r="BS17" s="27" t="b">
        <f>D17='Orçamento Detalhado'!J23</f>
        <v>1</v>
      </c>
    </row>
    <row r="18" spans="2:71" ht="18" customHeight="1" outlineLevel="2" thickTop="1" thickBot="1">
      <c r="B18" s="215" t="s">
        <v>229</v>
      </c>
      <c r="C18" s="275" t="str">
        <f>IF(VLOOKUP(B18,'Orçamento Detalhado'!$A$11:$I$531,4,)="","",(VLOOKUP(B18,'Orçamento Detalhado'!$A$11:$I$531,4,)))</f>
        <v/>
      </c>
      <c r="D18" s="276" t="str">
        <f>IF(B18="","",VLOOKUP($B18,'Orçamento Detalhado'!$A$11:$J$531,10,))</f>
        <v/>
      </c>
      <c r="E18" s="277">
        <f t="shared" si="32"/>
        <v>0</v>
      </c>
      <c r="F18" s="574">
        <v>14</v>
      </c>
      <c r="G18" s="278">
        <f t="shared" ref="G18:G19" si="126">IFERROR($D18*H18,0)</f>
        <v>0</v>
      </c>
      <c r="H18" s="561"/>
      <c r="I18" s="278">
        <f t="shared" ref="I18:I19" si="127">IFERROR($D18*J18,0)</f>
        <v>0</v>
      </c>
      <c r="J18" s="561" t="s">
        <v>1053</v>
      </c>
      <c r="K18" s="278">
        <f t="shared" ref="K18:K19" si="128">IFERROR($D18*L18,0)</f>
        <v>0</v>
      </c>
      <c r="L18" s="561" t="s">
        <v>1053</v>
      </c>
      <c r="M18" s="278">
        <f t="shared" ref="M18:M19" si="129">IFERROR($D18*N18,0)</f>
        <v>0</v>
      </c>
      <c r="N18" s="561" t="s">
        <v>1053</v>
      </c>
      <c r="O18" s="278">
        <f t="shared" ref="O18:O19" si="130">IFERROR($D18*P18,0)</f>
        <v>0</v>
      </c>
      <c r="P18" s="561"/>
      <c r="Q18" s="278">
        <f t="shared" ref="Q18:Q19" si="131">IFERROR($D18*R18,0)</f>
        <v>0</v>
      </c>
      <c r="R18" s="561"/>
      <c r="S18" s="278">
        <f t="shared" ref="S18:S19" si="132">IFERROR($D18*T18,0)</f>
        <v>0</v>
      </c>
      <c r="T18" s="561"/>
      <c r="U18" s="278">
        <f t="shared" ref="U18:U19" si="133">IFERROR($D18*V18,0)</f>
        <v>0</v>
      </c>
      <c r="V18" s="561"/>
      <c r="W18" s="278">
        <f t="shared" ref="W18:W19" si="134">IFERROR($D18*X18,0)</f>
        <v>0</v>
      </c>
      <c r="X18" s="561"/>
      <c r="Y18" s="278">
        <f t="shared" ref="Y18:Y19" si="135">IFERROR($D18*Z18,0)</f>
        <v>0</v>
      </c>
      <c r="Z18" s="561"/>
      <c r="AA18" s="278">
        <f t="shared" ref="AA18:AA19" si="136">IFERROR($D18*AB18,0)</f>
        <v>0</v>
      </c>
      <c r="AB18" s="561"/>
      <c r="AC18" s="278">
        <f t="shared" ref="AC18:AC19" si="137">IFERROR($D18*AD18,0)</f>
        <v>0</v>
      </c>
      <c r="AD18" s="561"/>
      <c r="AE18" s="278">
        <f t="shared" ref="AE18:AE19" si="138">IFERROR($D18*AF18,0)</f>
        <v>0</v>
      </c>
      <c r="AF18" s="561"/>
      <c r="AG18" s="278">
        <f t="shared" ref="AG18:AG19" si="139">IFERROR($D18*AH18,0)</f>
        <v>0</v>
      </c>
      <c r="AH18" s="561"/>
      <c r="AI18" s="278">
        <f t="shared" ref="AI18:AI19" si="140">IFERROR($D18*AJ18,0)</f>
        <v>0</v>
      </c>
      <c r="AJ18" s="561"/>
      <c r="AK18" s="278">
        <f t="shared" ref="AK18:AK19" si="141">IFERROR($D18*AL18,0)</f>
        <v>0</v>
      </c>
      <c r="AL18" s="561"/>
      <c r="AM18" s="278">
        <f t="shared" ref="AM18:AM19" si="142">IFERROR($D18*AN18,0)</f>
        <v>0</v>
      </c>
      <c r="AN18" s="561"/>
      <c r="AO18" s="278">
        <f t="shared" ref="AO18:AO19" si="143">IFERROR($D18*AP18,0)</f>
        <v>0</v>
      </c>
      <c r="AP18" s="561"/>
      <c r="AQ18" s="278">
        <f t="shared" ref="AQ18:AQ19" si="144">IFERROR($D18*AR18,0)</f>
        <v>0</v>
      </c>
      <c r="AR18" s="561"/>
      <c r="AS18" s="278">
        <f t="shared" ref="AS18:AS19" si="145">IFERROR($D18*AT18,0)</f>
        <v>0</v>
      </c>
      <c r="AT18" s="561"/>
      <c r="AU18" s="278">
        <f t="shared" ref="AU18:AU19" si="146">IFERROR($D18*AV18,0)</f>
        <v>0</v>
      </c>
      <c r="AV18" s="561"/>
      <c r="AW18" s="278">
        <f t="shared" ref="AW18:AW19" si="147">IFERROR($D18*AX18,0)</f>
        <v>0</v>
      </c>
      <c r="AX18" s="561"/>
      <c r="AY18" s="278">
        <f t="shared" ref="AY18:AY19" si="148">IFERROR($D18*AZ18,0)</f>
        <v>0</v>
      </c>
      <c r="AZ18" s="561"/>
      <c r="BA18" s="278">
        <f t="shared" ref="BA18:BA19" si="149">IFERROR($D18*BB18,0)</f>
        <v>0</v>
      </c>
      <c r="BB18" s="561"/>
      <c r="BC18" s="278">
        <f t="shared" ref="BC18:BC19" si="150">IFERROR($D18*BD18,0)</f>
        <v>0</v>
      </c>
      <c r="BD18" s="561"/>
      <c r="BE18" s="278">
        <f t="shared" ref="BE18:BE19" si="151">IFERROR($D18*BF18,0)</f>
        <v>0</v>
      </c>
      <c r="BF18" s="561"/>
      <c r="BG18" s="278">
        <f t="shared" ref="BG18:BG19" si="152">IFERROR($D18*BH18,0)</f>
        <v>0</v>
      </c>
      <c r="BH18" s="561"/>
      <c r="BI18" s="278">
        <f t="shared" ref="BI18:BI19" si="153">IFERROR($D18*BJ18,0)</f>
        <v>0</v>
      </c>
      <c r="BJ18" s="561"/>
      <c r="BK18" s="278">
        <f t="shared" ref="BK18:BK19" si="154">IFERROR($D18*BL18,0)</f>
        <v>0</v>
      </c>
      <c r="BL18" s="561"/>
      <c r="BM18" s="278">
        <f t="shared" ref="BM18:BM19" si="155">IFERROR($D18*BN18,0)</f>
        <v>0</v>
      </c>
      <c r="BN18" s="561"/>
      <c r="BO18" s="278">
        <f t="shared" ref="BO18:BO19" si="156">IFERROR($D18*BP18,0)</f>
        <v>0</v>
      </c>
      <c r="BP18" s="561"/>
      <c r="BQ18" s="563">
        <f t="shared" ref="BQ18:BQ22" si="157">SUM(BN18,BL18,BJ18,BH18,BF18,BD18,BB18,AZ18,AX18,AV18,AT18,AR18,AP18,AN18,AL18,AJ18,AH18,AF18,AD18,AB18,Z18,X18,V18,T18,R18,P18,N18,L18,J18,H18,BP18)</f>
        <v>0</v>
      </c>
      <c r="BR18" s="322">
        <f t="shared" si="33"/>
        <v>0</v>
      </c>
      <c r="BS18" s="27" t="b">
        <f>D18='Orçamento Detalhado'!J24</f>
        <v>1</v>
      </c>
    </row>
    <row r="19" spans="2:71" ht="18" customHeight="1" outlineLevel="2" thickTop="1" thickBot="1">
      <c r="B19" s="215" t="s">
        <v>230</v>
      </c>
      <c r="C19" s="275" t="str">
        <f>IF(VLOOKUP(B19,'Orçamento Detalhado'!$A$11:$I$531,4,)="","",(VLOOKUP(B19,'Orçamento Detalhado'!$A$11:$I$531,4,)))</f>
        <v/>
      </c>
      <c r="D19" s="276" t="str">
        <f>IF(B19="","",VLOOKUP($B19,'Orçamento Detalhado'!$A$11:$J$531,10,))</f>
        <v/>
      </c>
      <c r="E19" s="277">
        <f t="shared" si="32"/>
        <v>0</v>
      </c>
      <c r="F19" s="574">
        <v>15</v>
      </c>
      <c r="G19" s="278">
        <f t="shared" si="126"/>
        <v>0</v>
      </c>
      <c r="H19" s="561"/>
      <c r="I19" s="278">
        <f t="shared" si="127"/>
        <v>0</v>
      </c>
      <c r="J19" s="561" t="s">
        <v>1053</v>
      </c>
      <c r="K19" s="278">
        <f t="shared" si="128"/>
        <v>0</v>
      </c>
      <c r="L19" s="561" t="s">
        <v>1053</v>
      </c>
      <c r="M19" s="278">
        <f t="shared" si="129"/>
        <v>0</v>
      </c>
      <c r="N19" s="561" t="s">
        <v>1053</v>
      </c>
      <c r="O19" s="278">
        <f t="shared" si="130"/>
        <v>0</v>
      </c>
      <c r="P19" s="561"/>
      <c r="Q19" s="278">
        <f t="shared" si="131"/>
        <v>0</v>
      </c>
      <c r="R19" s="561"/>
      <c r="S19" s="278">
        <f t="shared" si="132"/>
        <v>0</v>
      </c>
      <c r="T19" s="561"/>
      <c r="U19" s="278">
        <f t="shared" si="133"/>
        <v>0</v>
      </c>
      <c r="V19" s="561"/>
      <c r="W19" s="278">
        <f t="shared" si="134"/>
        <v>0</v>
      </c>
      <c r="X19" s="561"/>
      <c r="Y19" s="278">
        <f t="shared" si="135"/>
        <v>0</v>
      </c>
      <c r="Z19" s="561"/>
      <c r="AA19" s="278">
        <f t="shared" si="136"/>
        <v>0</v>
      </c>
      <c r="AB19" s="561"/>
      <c r="AC19" s="278">
        <f t="shared" si="137"/>
        <v>0</v>
      </c>
      <c r="AD19" s="561"/>
      <c r="AE19" s="278">
        <f t="shared" si="138"/>
        <v>0</v>
      </c>
      <c r="AF19" s="561"/>
      <c r="AG19" s="278">
        <f t="shared" si="139"/>
        <v>0</v>
      </c>
      <c r="AH19" s="561"/>
      <c r="AI19" s="278">
        <f t="shared" si="140"/>
        <v>0</v>
      </c>
      <c r="AJ19" s="561"/>
      <c r="AK19" s="278">
        <f t="shared" si="141"/>
        <v>0</v>
      </c>
      <c r="AL19" s="561"/>
      <c r="AM19" s="278">
        <f t="shared" si="142"/>
        <v>0</v>
      </c>
      <c r="AN19" s="561"/>
      <c r="AO19" s="278">
        <f t="shared" si="143"/>
        <v>0</v>
      </c>
      <c r="AP19" s="561"/>
      <c r="AQ19" s="278">
        <f t="shared" si="144"/>
        <v>0</v>
      </c>
      <c r="AR19" s="561"/>
      <c r="AS19" s="278">
        <f t="shared" si="145"/>
        <v>0</v>
      </c>
      <c r="AT19" s="561"/>
      <c r="AU19" s="278">
        <f t="shared" si="146"/>
        <v>0</v>
      </c>
      <c r="AV19" s="561"/>
      <c r="AW19" s="278">
        <f t="shared" si="147"/>
        <v>0</v>
      </c>
      <c r="AX19" s="561"/>
      <c r="AY19" s="278">
        <f t="shared" si="148"/>
        <v>0</v>
      </c>
      <c r="AZ19" s="561"/>
      <c r="BA19" s="278">
        <f t="shared" si="149"/>
        <v>0</v>
      </c>
      <c r="BB19" s="561"/>
      <c r="BC19" s="278">
        <f t="shared" si="150"/>
        <v>0</v>
      </c>
      <c r="BD19" s="561"/>
      <c r="BE19" s="278">
        <f t="shared" si="151"/>
        <v>0</v>
      </c>
      <c r="BF19" s="561"/>
      <c r="BG19" s="278">
        <f t="shared" si="152"/>
        <v>0</v>
      </c>
      <c r="BH19" s="561"/>
      <c r="BI19" s="278">
        <f t="shared" si="153"/>
        <v>0</v>
      </c>
      <c r="BJ19" s="561"/>
      <c r="BK19" s="278">
        <f t="shared" si="154"/>
        <v>0</v>
      </c>
      <c r="BL19" s="561"/>
      <c r="BM19" s="278">
        <f t="shared" si="155"/>
        <v>0</v>
      </c>
      <c r="BN19" s="561"/>
      <c r="BO19" s="278">
        <f t="shared" si="156"/>
        <v>0</v>
      </c>
      <c r="BP19" s="561"/>
      <c r="BQ19" s="563">
        <f t="shared" si="157"/>
        <v>0</v>
      </c>
      <c r="BR19" s="322">
        <f t="shared" si="33"/>
        <v>0</v>
      </c>
      <c r="BS19" s="27" t="b">
        <f>D19='Orçamento Detalhado'!J25</f>
        <v>1</v>
      </c>
    </row>
    <row r="20" spans="2:71" ht="18" customHeight="1" outlineLevel="2" thickTop="1" thickBot="1">
      <c r="B20" s="215" t="s">
        <v>231</v>
      </c>
      <c r="C20" s="275" t="str">
        <f>IF(VLOOKUP(B20,'Orçamento Detalhado'!$A$11:$I$531,4,)="","",(VLOOKUP(B20,'Orçamento Detalhado'!$A$11:$I$531,4,)))</f>
        <v/>
      </c>
      <c r="D20" s="276" t="str">
        <f>IF(B20="","",VLOOKUP($B20,'Orçamento Detalhado'!$A$11:$J$531,10,))</f>
        <v/>
      </c>
      <c r="E20" s="277">
        <f t="shared" si="32"/>
        <v>0</v>
      </c>
      <c r="F20" s="574">
        <v>16</v>
      </c>
      <c r="G20" s="278">
        <f t="shared" ref="G20:G22" si="158">IFERROR($D20*H20,0)</f>
        <v>0</v>
      </c>
      <c r="H20" s="561"/>
      <c r="I20" s="278">
        <f t="shared" ref="I20:I22" si="159">IFERROR($D20*J20,0)</f>
        <v>0</v>
      </c>
      <c r="J20" s="561" t="s">
        <v>1053</v>
      </c>
      <c r="K20" s="278">
        <f t="shared" ref="K20:K22" si="160">IFERROR($D20*L20,0)</f>
        <v>0</v>
      </c>
      <c r="L20" s="561" t="s">
        <v>1053</v>
      </c>
      <c r="M20" s="278">
        <f t="shared" ref="M20:M22" si="161">IFERROR($D20*N20,0)</f>
        <v>0</v>
      </c>
      <c r="N20" s="561" t="s">
        <v>1053</v>
      </c>
      <c r="O20" s="278">
        <f t="shared" ref="O20:O22" si="162">IFERROR($D20*P20,0)</f>
        <v>0</v>
      </c>
      <c r="P20" s="561"/>
      <c r="Q20" s="278">
        <f t="shared" ref="Q20:Q22" si="163">IFERROR($D20*R20,0)</f>
        <v>0</v>
      </c>
      <c r="R20" s="561"/>
      <c r="S20" s="278">
        <f t="shared" ref="S20:S22" si="164">IFERROR($D20*T20,0)</f>
        <v>0</v>
      </c>
      <c r="T20" s="561"/>
      <c r="U20" s="278">
        <f t="shared" ref="U20:U22" si="165">IFERROR($D20*V20,0)</f>
        <v>0</v>
      </c>
      <c r="V20" s="561"/>
      <c r="W20" s="278">
        <f t="shared" ref="W20:W22" si="166">IFERROR($D20*X20,0)</f>
        <v>0</v>
      </c>
      <c r="X20" s="561"/>
      <c r="Y20" s="278">
        <f t="shared" ref="Y20:Y22" si="167">IFERROR($D20*Z20,0)</f>
        <v>0</v>
      </c>
      <c r="Z20" s="561"/>
      <c r="AA20" s="278">
        <f t="shared" ref="AA20:AA22" si="168">IFERROR($D20*AB20,0)</f>
        <v>0</v>
      </c>
      <c r="AB20" s="561"/>
      <c r="AC20" s="278">
        <f t="shared" ref="AC20:AC22" si="169">IFERROR($D20*AD20,0)</f>
        <v>0</v>
      </c>
      <c r="AD20" s="561"/>
      <c r="AE20" s="278">
        <f t="shared" ref="AE20:AE22" si="170">IFERROR($D20*AF20,0)</f>
        <v>0</v>
      </c>
      <c r="AF20" s="561"/>
      <c r="AG20" s="278">
        <f t="shared" ref="AG20:AG22" si="171">IFERROR($D20*AH20,0)</f>
        <v>0</v>
      </c>
      <c r="AH20" s="561"/>
      <c r="AI20" s="278">
        <f t="shared" ref="AI20:AI22" si="172">IFERROR($D20*AJ20,0)</f>
        <v>0</v>
      </c>
      <c r="AJ20" s="561"/>
      <c r="AK20" s="278">
        <f t="shared" ref="AK20:AK22" si="173">IFERROR($D20*AL20,0)</f>
        <v>0</v>
      </c>
      <c r="AL20" s="561"/>
      <c r="AM20" s="278">
        <f t="shared" ref="AM20:AM22" si="174">IFERROR($D20*AN20,0)</f>
        <v>0</v>
      </c>
      <c r="AN20" s="561"/>
      <c r="AO20" s="278">
        <f t="shared" ref="AO20:AO22" si="175">IFERROR($D20*AP20,0)</f>
        <v>0</v>
      </c>
      <c r="AP20" s="561"/>
      <c r="AQ20" s="278">
        <f t="shared" ref="AQ20:AQ22" si="176">IFERROR($D20*AR20,0)</f>
        <v>0</v>
      </c>
      <c r="AR20" s="561"/>
      <c r="AS20" s="278">
        <f t="shared" ref="AS20:AS22" si="177">IFERROR($D20*AT20,0)</f>
        <v>0</v>
      </c>
      <c r="AT20" s="561"/>
      <c r="AU20" s="278">
        <f t="shared" ref="AU20:AU22" si="178">IFERROR($D20*AV20,0)</f>
        <v>0</v>
      </c>
      <c r="AV20" s="561"/>
      <c r="AW20" s="278">
        <f t="shared" ref="AW20:AW22" si="179">IFERROR($D20*AX20,0)</f>
        <v>0</v>
      </c>
      <c r="AX20" s="561"/>
      <c r="AY20" s="278">
        <f t="shared" ref="AY20:AY22" si="180">IFERROR($D20*AZ20,0)</f>
        <v>0</v>
      </c>
      <c r="AZ20" s="561"/>
      <c r="BA20" s="278">
        <f t="shared" ref="BA20:BA22" si="181">IFERROR($D20*BB20,0)</f>
        <v>0</v>
      </c>
      <c r="BB20" s="561"/>
      <c r="BC20" s="278">
        <f t="shared" ref="BC20:BC22" si="182">IFERROR($D20*BD20,0)</f>
        <v>0</v>
      </c>
      <c r="BD20" s="561"/>
      <c r="BE20" s="278">
        <f t="shared" ref="BE20:BE22" si="183">IFERROR($D20*BF20,0)</f>
        <v>0</v>
      </c>
      <c r="BF20" s="561"/>
      <c r="BG20" s="278">
        <f t="shared" ref="BG20:BG22" si="184">IFERROR($D20*BH20,0)</f>
        <v>0</v>
      </c>
      <c r="BH20" s="561"/>
      <c r="BI20" s="278">
        <f t="shared" ref="BI20:BI22" si="185">IFERROR($D20*BJ20,0)</f>
        <v>0</v>
      </c>
      <c r="BJ20" s="561"/>
      <c r="BK20" s="278">
        <f t="shared" ref="BK20:BK22" si="186">IFERROR($D20*BL20,0)</f>
        <v>0</v>
      </c>
      <c r="BL20" s="561"/>
      <c r="BM20" s="278">
        <f t="shared" ref="BM20:BM22" si="187">IFERROR($D20*BN20,0)</f>
        <v>0</v>
      </c>
      <c r="BN20" s="561"/>
      <c r="BO20" s="278">
        <f t="shared" ref="BO20:BO22" si="188">IFERROR($D20*BP20,0)</f>
        <v>0</v>
      </c>
      <c r="BP20" s="561"/>
      <c r="BQ20" s="563">
        <f t="shared" si="157"/>
        <v>0</v>
      </c>
      <c r="BR20" s="322">
        <f t="shared" si="33"/>
        <v>0</v>
      </c>
      <c r="BS20" s="27" t="b">
        <f>D20='Orçamento Detalhado'!J26</f>
        <v>1</v>
      </c>
    </row>
    <row r="21" spans="2:71" ht="18" customHeight="1" outlineLevel="2" thickTop="1" thickBot="1">
      <c r="B21" s="215" t="s">
        <v>232</v>
      </c>
      <c r="C21" s="275" t="str">
        <f>IF(VLOOKUP(B21,'Orçamento Detalhado'!$A$11:$I$531,4,)="","",(VLOOKUP(B21,'Orçamento Detalhado'!$A$11:$I$531,4,)))</f>
        <v/>
      </c>
      <c r="D21" s="276" t="str">
        <f>IF(B21="","",VLOOKUP($B21,'Orçamento Detalhado'!$A$11:$J$531,10,))</f>
        <v/>
      </c>
      <c r="E21" s="277">
        <f t="shared" si="32"/>
        <v>0</v>
      </c>
      <c r="F21" s="574">
        <v>17</v>
      </c>
      <c r="G21" s="278">
        <f t="shared" si="158"/>
        <v>0</v>
      </c>
      <c r="H21" s="561"/>
      <c r="I21" s="278">
        <f t="shared" si="159"/>
        <v>0</v>
      </c>
      <c r="J21" s="561" t="s">
        <v>1053</v>
      </c>
      <c r="K21" s="278">
        <f t="shared" si="160"/>
        <v>0</v>
      </c>
      <c r="L21" s="561" t="s">
        <v>1053</v>
      </c>
      <c r="M21" s="278">
        <f t="shared" si="161"/>
        <v>0</v>
      </c>
      <c r="N21" s="561" t="s">
        <v>1053</v>
      </c>
      <c r="O21" s="278">
        <f t="shared" si="162"/>
        <v>0</v>
      </c>
      <c r="P21" s="561"/>
      <c r="Q21" s="278">
        <f t="shared" si="163"/>
        <v>0</v>
      </c>
      <c r="R21" s="561"/>
      <c r="S21" s="278">
        <f t="shared" si="164"/>
        <v>0</v>
      </c>
      <c r="T21" s="561"/>
      <c r="U21" s="278">
        <f t="shared" si="165"/>
        <v>0</v>
      </c>
      <c r="V21" s="561"/>
      <c r="W21" s="278">
        <f t="shared" si="166"/>
        <v>0</v>
      </c>
      <c r="X21" s="561"/>
      <c r="Y21" s="278">
        <f t="shared" si="167"/>
        <v>0</v>
      </c>
      <c r="Z21" s="561"/>
      <c r="AA21" s="278">
        <f t="shared" si="168"/>
        <v>0</v>
      </c>
      <c r="AB21" s="561"/>
      <c r="AC21" s="278">
        <f t="shared" si="169"/>
        <v>0</v>
      </c>
      <c r="AD21" s="561"/>
      <c r="AE21" s="278">
        <f t="shared" si="170"/>
        <v>0</v>
      </c>
      <c r="AF21" s="561"/>
      <c r="AG21" s="278">
        <f t="shared" si="171"/>
        <v>0</v>
      </c>
      <c r="AH21" s="561"/>
      <c r="AI21" s="278">
        <f t="shared" si="172"/>
        <v>0</v>
      </c>
      <c r="AJ21" s="561"/>
      <c r="AK21" s="278">
        <f t="shared" si="173"/>
        <v>0</v>
      </c>
      <c r="AL21" s="561"/>
      <c r="AM21" s="278">
        <f t="shared" si="174"/>
        <v>0</v>
      </c>
      <c r="AN21" s="561"/>
      <c r="AO21" s="278">
        <f t="shared" si="175"/>
        <v>0</v>
      </c>
      <c r="AP21" s="561"/>
      <c r="AQ21" s="278">
        <f t="shared" si="176"/>
        <v>0</v>
      </c>
      <c r="AR21" s="561"/>
      <c r="AS21" s="278">
        <f t="shared" si="177"/>
        <v>0</v>
      </c>
      <c r="AT21" s="561"/>
      <c r="AU21" s="278">
        <f t="shared" si="178"/>
        <v>0</v>
      </c>
      <c r="AV21" s="561"/>
      <c r="AW21" s="278">
        <f t="shared" si="179"/>
        <v>0</v>
      </c>
      <c r="AX21" s="561"/>
      <c r="AY21" s="278">
        <f t="shared" si="180"/>
        <v>0</v>
      </c>
      <c r="AZ21" s="561"/>
      <c r="BA21" s="278">
        <f t="shared" si="181"/>
        <v>0</v>
      </c>
      <c r="BB21" s="561"/>
      <c r="BC21" s="278">
        <f t="shared" si="182"/>
        <v>0</v>
      </c>
      <c r="BD21" s="561"/>
      <c r="BE21" s="278">
        <f t="shared" si="183"/>
        <v>0</v>
      </c>
      <c r="BF21" s="561"/>
      <c r="BG21" s="278">
        <f t="shared" si="184"/>
        <v>0</v>
      </c>
      <c r="BH21" s="561"/>
      <c r="BI21" s="278">
        <f t="shared" si="185"/>
        <v>0</v>
      </c>
      <c r="BJ21" s="561"/>
      <c r="BK21" s="278">
        <f t="shared" si="186"/>
        <v>0</v>
      </c>
      <c r="BL21" s="561"/>
      <c r="BM21" s="278">
        <f t="shared" si="187"/>
        <v>0</v>
      </c>
      <c r="BN21" s="561"/>
      <c r="BO21" s="278">
        <f t="shared" si="188"/>
        <v>0</v>
      </c>
      <c r="BP21" s="561"/>
      <c r="BQ21" s="563">
        <f t="shared" si="157"/>
        <v>0</v>
      </c>
      <c r="BR21" s="322">
        <f t="shared" si="33"/>
        <v>0</v>
      </c>
      <c r="BS21" s="27" t="b">
        <f>D21='Orçamento Detalhado'!J27</f>
        <v>1</v>
      </c>
    </row>
    <row r="22" spans="2:71" ht="18" customHeight="1" outlineLevel="2" thickTop="1" thickBot="1">
      <c r="B22" s="215" t="s">
        <v>233</v>
      </c>
      <c r="C22" s="275" t="str">
        <f>IF(VLOOKUP(B22,'Orçamento Detalhado'!$A$11:$I$531,4,)="","",(VLOOKUP(B22,'Orçamento Detalhado'!$A$11:$I$531,4,)))</f>
        <v/>
      </c>
      <c r="D22" s="276" t="str">
        <f>IF(B22="","",VLOOKUP($B22,'Orçamento Detalhado'!$A$11:$J$531,10,))</f>
        <v/>
      </c>
      <c r="E22" s="277">
        <f t="shared" si="32"/>
        <v>0</v>
      </c>
      <c r="F22" s="574">
        <v>18</v>
      </c>
      <c r="G22" s="278">
        <f t="shared" si="158"/>
        <v>0</v>
      </c>
      <c r="H22" s="561"/>
      <c r="I22" s="278">
        <f t="shared" si="159"/>
        <v>0</v>
      </c>
      <c r="J22" s="561" t="s">
        <v>1053</v>
      </c>
      <c r="K22" s="278">
        <f t="shared" si="160"/>
        <v>0</v>
      </c>
      <c r="L22" s="561" t="s">
        <v>1053</v>
      </c>
      <c r="M22" s="278">
        <f t="shared" si="161"/>
        <v>0</v>
      </c>
      <c r="N22" s="561" t="s">
        <v>1053</v>
      </c>
      <c r="O22" s="278">
        <f t="shared" si="162"/>
        <v>0</v>
      </c>
      <c r="P22" s="561"/>
      <c r="Q22" s="278">
        <f t="shared" si="163"/>
        <v>0</v>
      </c>
      <c r="R22" s="561"/>
      <c r="S22" s="278">
        <f t="shared" si="164"/>
        <v>0</v>
      </c>
      <c r="T22" s="561"/>
      <c r="U22" s="278">
        <f t="shared" si="165"/>
        <v>0</v>
      </c>
      <c r="V22" s="561"/>
      <c r="W22" s="278">
        <f t="shared" si="166"/>
        <v>0</v>
      </c>
      <c r="X22" s="561"/>
      <c r="Y22" s="278">
        <f t="shared" si="167"/>
        <v>0</v>
      </c>
      <c r="Z22" s="561"/>
      <c r="AA22" s="278">
        <f t="shared" si="168"/>
        <v>0</v>
      </c>
      <c r="AB22" s="561"/>
      <c r="AC22" s="278">
        <f t="shared" si="169"/>
        <v>0</v>
      </c>
      <c r="AD22" s="561"/>
      <c r="AE22" s="278">
        <f t="shared" si="170"/>
        <v>0</v>
      </c>
      <c r="AF22" s="561"/>
      <c r="AG22" s="278">
        <f t="shared" si="171"/>
        <v>0</v>
      </c>
      <c r="AH22" s="561"/>
      <c r="AI22" s="278">
        <f t="shared" si="172"/>
        <v>0</v>
      </c>
      <c r="AJ22" s="561"/>
      <c r="AK22" s="278">
        <f t="shared" si="173"/>
        <v>0</v>
      </c>
      <c r="AL22" s="561"/>
      <c r="AM22" s="278">
        <f t="shared" si="174"/>
        <v>0</v>
      </c>
      <c r="AN22" s="561"/>
      <c r="AO22" s="278">
        <f t="shared" si="175"/>
        <v>0</v>
      </c>
      <c r="AP22" s="561"/>
      <c r="AQ22" s="278">
        <f t="shared" si="176"/>
        <v>0</v>
      </c>
      <c r="AR22" s="561"/>
      <c r="AS22" s="278">
        <f t="shared" si="177"/>
        <v>0</v>
      </c>
      <c r="AT22" s="561"/>
      <c r="AU22" s="278">
        <f t="shared" si="178"/>
        <v>0</v>
      </c>
      <c r="AV22" s="561"/>
      <c r="AW22" s="278">
        <f t="shared" si="179"/>
        <v>0</v>
      </c>
      <c r="AX22" s="561"/>
      <c r="AY22" s="278">
        <f t="shared" si="180"/>
        <v>0</v>
      </c>
      <c r="AZ22" s="561"/>
      <c r="BA22" s="278">
        <f t="shared" si="181"/>
        <v>0</v>
      </c>
      <c r="BB22" s="561"/>
      <c r="BC22" s="278">
        <f t="shared" si="182"/>
        <v>0</v>
      </c>
      <c r="BD22" s="561"/>
      <c r="BE22" s="278">
        <f t="shared" si="183"/>
        <v>0</v>
      </c>
      <c r="BF22" s="561"/>
      <c r="BG22" s="278">
        <f t="shared" si="184"/>
        <v>0</v>
      </c>
      <c r="BH22" s="561"/>
      <c r="BI22" s="278">
        <f t="shared" si="185"/>
        <v>0</v>
      </c>
      <c r="BJ22" s="561"/>
      <c r="BK22" s="278">
        <f t="shared" si="186"/>
        <v>0</v>
      </c>
      <c r="BL22" s="561"/>
      <c r="BM22" s="278">
        <f t="shared" si="187"/>
        <v>0</v>
      </c>
      <c r="BN22" s="561"/>
      <c r="BO22" s="278">
        <f t="shared" si="188"/>
        <v>0</v>
      </c>
      <c r="BP22" s="561"/>
      <c r="BQ22" s="563">
        <f t="shared" si="157"/>
        <v>0</v>
      </c>
      <c r="BR22" s="322">
        <f t="shared" si="33"/>
        <v>0</v>
      </c>
      <c r="BS22" s="27" t="b">
        <f>D22='Orçamento Detalhado'!J28</f>
        <v>1</v>
      </c>
    </row>
    <row r="23" spans="2:71" ht="18" customHeight="1" outlineLevel="1" thickTop="1" thickBot="1">
      <c r="B23" s="260" t="s">
        <v>115</v>
      </c>
      <c r="C23" s="281" t="str">
        <f>IF(B23="","",VLOOKUP(B23,'Orçamento Detalhado'!$A$11:$I$531,4,))</f>
        <v>CUSTOS GERAIS/MENSAIS</v>
      </c>
      <c r="D23" s="263">
        <f>SUM(D24:D41)</f>
        <v>0</v>
      </c>
      <c r="E23" s="264">
        <f t="shared" si="32"/>
        <v>0</v>
      </c>
      <c r="F23" s="574">
        <v>19</v>
      </c>
      <c r="G23" s="219">
        <f>SUM(G24:G41)</f>
        <v>0</v>
      </c>
      <c r="H23" s="560">
        <f>IFERROR(G23/$D23,0)</f>
        <v>0</v>
      </c>
      <c r="I23" s="219">
        <f>SUM(I24:I41)</f>
        <v>0</v>
      </c>
      <c r="J23" s="560">
        <f>IFERROR(I23/$D23,0)</f>
        <v>0</v>
      </c>
      <c r="K23" s="219">
        <f>SUM(K24:K41)</f>
        <v>0</v>
      </c>
      <c r="L23" s="560">
        <f>IFERROR(K23/$D23,0)</f>
        <v>0</v>
      </c>
      <c r="M23" s="219">
        <f>SUM(M24:M41)</f>
        <v>0</v>
      </c>
      <c r="N23" s="560">
        <f>IFERROR(M23/$D23,0)</f>
        <v>0</v>
      </c>
      <c r="O23" s="219">
        <f>SUM(O24:O41)</f>
        <v>0</v>
      </c>
      <c r="P23" s="560">
        <f>IFERROR(O23/$D23,0)</f>
        <v>0</v>
      </c>
      <c r="Q23" s="219">
        <f>SUM(Q24:Q41)</f>
        <v>0</v>
      </c>
      <c r="R23" s="560">
        <f>IFERROR(Q23/$D23,0)</f>
        <v>0</v>
      </c>
      <c r="S23" s="219">
        <f>SUM(S24:S41)</f>
        <v>0</v>
      </c>
      <c r="T23" s="560">
        <f>IFERROR(S23/$D23,0)</f>
        <v>0</v>
      </c>
      <c r="U23" s="219">
        <f>SUM(U24:U41)</f>
        <v>0</v>
      </c>
      <c r="V23" s="560">
        <f>IFERROR(U23/$D23,0)</f>
        <v>0</v>
      </c>
      <c r="W23" s="219">
        <f>SUM(W24:W41)</f>
        <v>0</v>
      </c>
      <c r="X23" s="560">
        <f>IFERROR(W23/$D23,0)</f>
        <v>0</v>
      </c>
      <c r="Y23" s="219">
        <f>SUM(Y24:Y41)</f>
        <v>0</v>
      </c>
      <c r="Z23" s="560">
        <f>IFERROR(Y23/$D23,0)</f>
        <v>0</v>
      </c>
      <c r="AA23" s="219">
        <f>SUM(AA24:AA41)</f>
        <v>0</v>
      </c>
      <c r="AB23" s="560">
        <f>IFERROR(AA23/$D23,0)</f>
        <v>0</v>
      </c>
      <c r="AC23" s="219">
        <f>SUM(AC24:AC41)</f>
        <v>0</v>
      </c>
      <c r="AD23" s="560">
        <f>IFERROR(AC23/$D23,0)</f>
        <v>0</v>
      </c>
      <c r="AE23" s="219">
        <f>SUM(AE24:AE41)</f>
        <v>0</v>
      </c>
      <c r="AF23" s="560">
        <f>IFERROR(AE23/$D23,0)</f>
        <v>0</v>
      </c>
      <c r="AG23" s="219">
        <f>SUM(AG24:AG41)</f>
        <v>0</v>
      </c>
      <c r="AH23" s="560">
        <f>IFERROR(AG23/$D23,0)</f>
        <v>0</v>
      </c>
      <c r="AI23" s="219">
        <f>SUM(AI24:AI41)</f>
        <v>0</v>
      </c>
      <c r="AJ23" s="560">
        <f>IFERROR(AI23/$D23,0)</f>
        <v>0</v>
      </c>
      <c r="AK23" s="219">
        <f>SUM(AK24:AK41)</f>
        <v>0</v>
      </c>
      <c r="AL23" s="560">
        <f>IFERROR(AK23/$D23,0)</f>
        <v>0</v>
      </c>
      <c r="AM23" s="219">
        <f>SUM(AM24:AM41)</f>
        <v>0</v>
      </c>
      <c r="AN23" s="560">
        <f>IFERROR(AM23/$D23,0)</f>
        <v>0</v>
      </c>
      <c r="AO23" s="219">
        <f>SUM(AO24:AO41)</f>
        <v>0</v>
      </c>
      <c r="AP23" s="560">
        <f>IFERROR(AO23/$D23,0)</f>
        <v>0</v>
      </c>
      <c r="AQ23" s="219">
        <f>SUM(AQ24:AQ41)</f>
        <v>0</v>
      </c>
      <c r="AR23" s="560">
        <f>IFERROR(AQ23/$D23,0)</f>
        <v>0</v>
      </c>
      <c r="AS23" s="219">
        <f>SUM(AS24:AS41)</f>
        <v>0</v>
      </c>
      <c r="AT23" s="560">
        <f>IFERROR(AS23/$D23,0)</f>
        <v>0</v>
      </c>
      <c r="AU23" s="219">
        <f>SUM(AU24:AU41)</f>
        <v>0</v>
      </c>
      <c r="AV23" s="560">
        <f>IFERROR(AU23/$D23,0)</f>
        <v>0</v>
      </c>
      <c r="AW23" s="219">
        <f>SUM(AW24:AW41)</f>
        <v>0</v>
      </c>
      <c r="AX23" s="560">
        <f>IFERROR(AW23/$D23,0)</f>
        <v>0</v>
      </c>
      <c r="AY23" s="219">
        <f>SUM(AY24:AY41)</f>
        <v>0</v>
      </c>
      <c r="AZ23" s="560">
        <f>IFERROR(AY23/$D23,0)</f>
        <v>0</v>
      </c>
      <c r="BA23" s="219">
        <f>SUM(BA24:BA41)</f>
        <v>0</v>
      </c>
      <c r="BB23" s="560">
        <f>IFERROR(BA23/$D23,0)</f>
        <v>0</v>
      </c>
      <c r="BC23" s="219">
        <f>SUM(BC24:BC41)</f>
        <v>0</v>
      </c>
      <c r="BD23" s="560">
        <f>IFERROR(BC23/$D23,0)</f>
        <v>0</v>
      </c>
      <c r="BE23" s="219">
        <f>SUM(BE24:BE41)</f>
        <v>0</v>
      </c>
      <c r="BF23" s="560">
        <f>IFERROR(BE23/$D23,0)</f>
        <v>0</v>
      </c>
      <c r="BG23" s="219">
        <f>SUM(BG24:BG41)</f>
        <v>0</v>
      </c>
      <c r="BH23" s="560">
        <f>IFERROR(BG23/$D23,0)</f>
        <v>0</v>
      </c>
      <c r="BI23" s="219">
        <f>SUM(BI24:BI41)</f>
        <v>0</v>
      </c>
      <c r="BJ23" s="560">
        <f>IFERROR(BI23/$D23,0)</f>
        <v>0</v>
      </c>
      <c r="BK23" s="219">
        <f>SUM(BK24:BK41)</f>
        <v>0</v>
      </c>
      <c r="BL23" s="560">
        <f>IFERROR(BK23/$D23,0)</f>
        <v>0</v>
      </c>
      <c r="BM23" s="219">
        <f>SUM(BM24:BM41)</f>
        <v>0</v>
      </c>
      <c r="BN23" s="560">
        <f>IFERROR(BM23/$D23,0)</f>
        <v>0</v>
      </c>
      <c r="BO23" s="219">
        <f>SUM(BO24:BO41)</f>
        <v>0</v>
      </c>
      <c r="BP23" s="560">
        <f>IFERROR(BO23/$D23,0)</f>
        <v>0</v>
      </c>
      <c r="BQ23" s="563">
        <f t="shared" ref="BQ23:BQ99" si="189">SUM(BN23,BL23,BJ23,BH23,BF23,BD23,BB23,AZ23,AX23,AV23,AT23,AR23,AP23,AN23,AL23,AJ23,AH23,AF23,AD23,AB23,Z23,X23,V23,T23,R23,P23,N23,L23,J23,H23,BP23)</f>
        <v>0</v>
      </c>
      <c r="BR23" s="322">
        <f t="shared" si="33"/>
        <v>0</v>
      </c>
      <c r="BS23" s="27" t="b">
        <f>D23='Orçamento Detalhado'!J29</f>
        <v>1</v>
      </c>
    </row>
    <row r="24" spans="2:71" ht="18" customHeight="1" outlineLevel="2" thickTop="1" thickBot="1">
      <c r="B24" s="215" t="s">
        <v>235</v>
      </c>
      <c r="C24" s="275" t="str">
        <f>IF(VLOOKUP(B24,'Orçamento Detalhado'!$A$11:$I$531,4,)="","",(VLOOKUP(B24,'Orçamento Detalhado'!$A$11:$I$531,4,)))</f>
        <v>Canteiro Provisorio</v>
      </c>
      <c r="D24" s="276" t="str">
        <f>IF(B24="","",VLOOKUP($B24,'Orçamento Detalhado'!$A$11:$J$531,10,))</f>
        <v/>
      </c>
      <c r="E24" s="277">
        <f t="shared" si="32"/>
        <v>0</v>
      </c>
      <c r="F24" s="574">
        <v>20</v>
      </c>
      <c r="G24" s="278">
        <f t="shared" ref="G24:G36" si="190">IFERROR($D24*H24,0)</f>
        <v>0</v>
      </c>
      <c r="H24" s="561"/>
      <c r="I24" s="278">
        <f t="shared" ref="I24:I36" si="191">IFERROR($D24*J24,0)</f>
        <v>0</v>
      </c>
      <c r="J24" s="561"/>
      <c r="K24" s="278">
        <f t="shared" ref="K24:K36" si="192">IFERROR($D24*L24,0)</f>
        <v>0</v>
      </c>
      <c r="L24" s="561"/>
      <c r="M24" s="278">
        <f t="shared" ref="M24:M36" si="193">IFERROR($D24*N24,0)</f>
        <v>0</v>
      </c>
      <c r="N24" s="561"/>
      <c r="O24" s="278">
        <f t="shared" ref="O24:O36" si="194">IFERROR($D24*P24,0)</f>
        <v>0</v>
      </c>
      <c r="P24" s="561"/>
      <c r="Q24" s="278">
        <f t="shared" ref="Q24:Q36" si="195">IFERROR($D24*R24,0)</f>
        <v>0</v>
      </c>
      <c r="R24" s="561" t="s">
        <v>1053</v>
      </c>
      <c r="S24" s="278">
        <f t="shared" ref="S24:S36" si="196">IFERROR($D24*T24,0)</f>
        <v>0</v>
      </c>
      <c r="T24" s="561" t="s">
        <v>1053</v>
      </c>
      <c r="U24" s="278">
        <f t="shared" ref="U24:U36" si="197">IFERROR($D24*V24,0)</f>
        <v>0</v>
      </c>
      <c r="V24" s="561" t="s">
        <v>1053</v>
      </c>
      <c r="W24" s="278">
        <f t="shared" ref="W24:W36" si="198">IFERROR($D24*X24,0)</f>
        <v>0</v>
      </c>
      <c r="X24" s="561" t="s">
        <v>1053</v>
      </c>
      <c r="Y24" s="278">
        <f t="shared" ref="Y24:Y36" si="199">IFERROR($D24*Z24,0)</f>
        <v>0</v>
      </c>
      <c r="Z24" s="561" t="s">
        <v>1053</v>
      </c>
      <c r="AA24" s="278">
        <f t="shared" ref="AA24:AA36" si="200">IFERROR($D24*AB24,0)</f>
        <v>0</v>
      </c>
      <c r="AB24" s="561" t="s">
        <v>1053</v>
      </c>
      <c r="AC24" s="278">
        <f t="shared" ref="AC24:AC36" si="201">IFERROR($D24*AD24,0)</f>
        <v>0</v>
      </c>
      <c r="AD24" s="561" t="s">
        <v>1053</v>
      </c>
      <c r="AE24" s="278">
        <f t="shared" ref="AE24:AE36" si="202">IFERROR($D24*AF24,0)</f>
        <v>0</v>
      </c>
      <c r="AF24" s="561" t="s">
        <v>1053</v>
      </c>
      <c r="AG24" s="278">
        <f t="shared" ref="AG24:AG36" si="203">IFERROR($D24*AH24,0)</f>
        <v>0</v>
      </c>
      <c r="AH24" s="561" t="s">
        <v>1053</v>
      </c>
      <c r="AI24" s="278">
        <f t="shared" ref="AI24:AI36" si="204">IFERROR($D24*AJ24,0)</f>
        <v>0</v>
      </c>
      <c r="AJ24" s="561" t="s">
        <v>1053</v>
      </c>
      <c r="AK24" s="278">
        <f t="shared" ref="AK24:AK36" si="205">IFERROR($D24*AL24,0)</f>
        <v>0</v>
      </c>
      <c r="AL24" s="561" t="s">
        <v>1053</v>
      </c>
      <c r="AM24" s="278">
        <f t="shared" ref="AM24:AM36" si="206">IFERROR($D24*AN24,0)</f>
        <v>0</v>
      </c>
      <c r="AN24" s="561" t="s">
        <v>1053</v>
      </c>
      <c r="AO24" s="278">
        <f t="shared" ref="AO24:AO36" si="207">IFERROR($D24*AP24,0)</f>
        <v>0</v>
      </c>
      <c r="AP24" s="561" t="s">
        <v>1053</v>
      </c>
      <c r="AQ24" s="278">
        <f t="shared" ref="AQ24:AQ36" si="208">IFERROR($D24*AR24,0)</f>
        <v>0</v>
      </c>
      <c r="AR24" s="561" t="s">
        <v>1053</v>
      </c>
      <c r="AS24" s="278">
        <f t="shared" ref="AS24:AS36" si="209">IFERROR($D24*AT24,0)</f>
        <v>0</v>
      </c>
      <c r="AT24" s="561" t="s">
        <v>1053</v>
      </c>
      <c r="AU24" s="278">
        <f t="shared" ref="AU24:AU36" si="210">IFERROR($D24*AV24,0)</f>
        <v>0</v>
      </c>
      <c r="AV24" s="561" t="s">
        <v>1053</v>
      </c>
      <c r="AW24" s="278">
        <f t="shared" ref="AW24:AW36" si="211">IFERROR($D24*AX24,0)</f>
        <v>0</v>
      </c>
      <c r="AX24" s="561" t="s">
        <v>1053</v>
      </c>
      <c r="AY24" s="278">
        <f t="shared" ref="AY24:AY36" si="212">IFERROR($D24*AZ24,0)</f>
        <v>0</v>
      </c>
      <c r="AZ24" s="561" t="s">
        <v>1053</v>
      </c>
      <c r="BA24" s="278">
        <f t="shared" ref="BA24:BA36" si="213">IFERROR($D24*BB24,0)</f>
        <v>0</v>
      </c>
      <c r="BB24" s="561" t="s">
        <v>1053</v>
      </c>
      <c r="BC24" s="278">
        <f t="shared" ref="BC24:BC36" si="214">IFERROR($D24*BD24,0)</f>
        <v>0</v>
      </c>
      <c r="BD24" s="561" t="s">
        <v>1053</v>
      </c>
      <c r="BE24" s="278">
        <f t="shared" ref="BE24:BE36" si="215">IFERROR($D24*BF24,0)</f>
        <v>0</v>
      </c>
      <c r="BF24" s="561"/>
      <c r="BG24" s="278">
        <f t="shared" ref="BG24:BG36" si="216">IFERROR($D24*BH24,0)</f>
        <v>0</v>
      </c>
      <c r="BH24" s="561"/>
      <c r="BI24" s="278">
        <f t="shared" ref="BI24:BI36" si="217">IFERROR($D24*BJ24,0)</f>
        <v>0</v>
      </c>
      <c r="BJ24" s="561"/>
      <c r="BK24" s="278">
        <f t="shared" ref="BK24:BK36" si="218">IFERROR($D24*BL24,0)</f>
        <v>0</v>
      </c>
      <c r="BL24" s="561"/>
      <c r="BM24" s="278">
        <f t="shared" ref="BM24:BM36" si="219">IFERROR($D24*BN24,0)</f>
        <v>0</v>
      </c>
      <c r="BN24" s="561"/>
      <c r="BO24" s="278">
        <f t="shared" ref="BO24:BO36" si="220">IFERROR($D24*BP24,0)</f>
        <v>0</v>
      </c>
      <c r="BP24" s="561"/>
      <c r="BQ24" s="563">
        <f t="shared" si="189"/>
        <v>0</v>
      </c>
      <c r="BR24" s="322">
        <f t="shared" si="33"/>
        <v>0</v>
      </c>
      <c r="BS24" s="27" t="b">
        <f>D24='Orçamento Detalhado'!J30</f>
        <v>1</v>
      </c>
    </row>
    <row r="25" spans="2:71" ht="18" customHeight="1" outlineLevel="2" thickTop="1" thickBot="1">
      <c r="B25" s="215" t="s">
        <v>238</v>
      </c>
      <c r="C25" s="275" t="str">
        <f>IF(VLOOKUP(B25,'Orçamento Detalhado'!$A$11:$I$531,4,)="","",(VLOOKUP(B25,'Orçamento Detalhado'!$A$11:$I$531,4,)))</f>
        <v>Ligações Provisorias</v>
      </c>
      <c r="D25" s="276" t="str">
        <f>IF(B25="","",VLOOKUP($B25,'Orçamento Detalhado'!$A$11:$J$531,10,))</f>
        <v/>
      </c>
      <c r="E25" s="277">
        <f t="shared" si="32"/>
        <v>0</v>
      </c>
      <c r="F25" s="574">
        <v>21</v>
      </c>
      <c r="G25" s="278">
        <f t="shared" si="190"/>
        <v>0</v>
      </c>
      <c r="H25" s="561"/>
      <c r="I25" s="278">
        <f t="shared" si="191"/>
        <v>0</v>
      </c>
      <c r="J25" s="561"/>
      <c r="K25" s="278">
        <f t="shared" si="192"/>
        <v>0</v>
      </c>
      <c r="L25" s="561"/>
      <c r="M25" s="278">
        <f t="shared" si="193"/>
        <v>0</v>
      </c>
      <c r="N25" s="561"/>
      <c r="O25" s="278">
        <f t="shared" si="194"/>
        <v>0</v>
      </c>
      <c r="P25" s="561"/>
      <c r="Q25" s="278">
        <f t="shared" si="195"/>
        <v>0</v>
      </c>
      <c r="R25" s="561" t="s">
        <v>1053</v>
      </c>
      <c r="S25" s="278">
        <f t="shared" si="196"/>
        <v>0</v>
      </c>
      <c r="T25" s="561" t="s">
        <v>1053</v>
      </c>
      <c r="U25" s="278">
        <f t="shared" si="197"/>
        <v>0</v>
      </c>
      <c r="V25" s="561" t="s">
        <v>1053</v>
      </c>
      <c r="W25" s="278">
        <f t="shared" si="198"/>
        <v>0</v>
      </c>
      <c r="X25" s="561" t="s">
        <v>1053</v>
      </c>
      <c r="Y25" s="278">
        <f t="shared" si="199"/>
        <v>0</v>
      </c>
      <c r="Z25" s="561" t="s">
        <v>1053</v>
      </c>
      <c r="AA25" s="278">
        <f t="shared" si="200"/>
        <v>0</v>
      </c>
      <c r="AB25" s="561" t="s">
        <v>1053</v>
      </c>
      <c r="AC25" s="278">
        <f t="shared" si="201"/>
        <v>0</v>
      </c>
      <c r="AD25" s="561" t="s">
        <v>1053</v>
      </c>
      <c r="AE25" s="278">
        <f t="shared" si="202"/>
        <v>0</v>
      </c>
      <c r="AF25" s="561" t="s">
        <v>1053</v>
      </c>
      <c r="AG25" s="278">
        <f t="shared" si="203"/>
        <v>0</v>
      </c>
      <c r="AH25" s="561" t="s">
        <v>1053</v>
      </c>
      <c r="AI25" s="278">
        <f t="shared" si="204"/>
        <v>0</v>
      </c>
      <c r="AJ25" s="561" t="s">
        <v>1053</v>
      </c>
      <c r="AK25" s="278">
        <f t="shared" si="205"/>
        <v>0</v>
      </c>
      <c r="AL25" s="561" t="s">
        <v>1053</v>
      </c>
      <c r="AM25" s="278">
        <f t="shared" si="206"/>
        <v>0</v>
      </c>
      <c r="AN25" s="561" t="s">
        <v>1053</v>
      </c>
      <c r="AO25" s="278">
        <f t="shared" si="207"/>
        <v>0</v>
      </c>
      <c r="AP25" s="561" t="s">
        <v>1053</v>
      </c>
      <c r="AQ25" s="278">
        <f t="shared" si="208"/>
        <v>0</v>
      </c>
      <c r="AR25" s="561" t="s">
        <v>1053</v>
      </c>
      <c r="AS25" s="278">
        <f t="shared" si="209"/>
        <v>0</v>
      </c>
      <c r="AT25" s="561" t="s">
        <v>1053</v>
      </c>
      <c r="AU25" s="278">
        <f t="shared" si="210"/>
        <v>0</v>
      </c>
      <c r="AV25" s="561"/>
      <c r="AW25" s="278">
        <f t="shared" si="211"/>
        <v>0</v>
      </c>
      <c r="AX25" s="561" t="s">
        <v>1053</v>
      </c>
      <c r="AY25" s="278">
        <f t="shared" si="212"/>
        <v>0</v>
      </c>
      <c r="AZ25" s="561"/>
      <c r="BA25" s="278">
        <f t="shared" si="213"/>
        <v>0</v>
      </c>
      <c r="BB25" s="561"/>
      <c r="BC25" s="278">
        <f t="shared" si="214"/>
        <v>0</v>
      </c>
      <c r="BD25" s="561" t="s">
        <v>1053</v>
      </c>
      <c r="BE25" s="278">
        <f t="shared" si="215"/>
        <v>0</v>
      </c>
      <c r="BF25" s="561"/>
      <c r="BG25" s="278">
        <f t="shared" si="216"/>
        <v>0</v>
      </c>
      <c r="BH25" s="561"/>
      <c r="BI25" s="278">
        <f t="shared" si="217"/>
        <v>0</v>
      </c>
      <c r="BJ25" s="561"/>
      <c r="BK25" s="278">
        <f t="shared" si="218"/>
        <v>0</v>
      </c>
      <c r="BL25" s="561"/>
      <c r="BM25" s="278">
        <f t="shared" si="219"/>
        <v>0</v>
      </c>
      <c r="BN25" s="561"/>
      <c r="BO25" s="278">
        <f t="shared" si="220"/>
        <v>0</v>
      </c>
      <c r="BP25" s="561"/>
      <c r="BQ25" s="563">
        <f t="shared" si="189"/>
        <v>0</v>
      </c>
      <c r="BR25" s="322">
        <f t="shared" si="33"/>
        <v>0</v>
      </c>
      <c r="BS25" s="27" t="b">
        <f>D25='Orçamento Detalhado'!J31</f>
        <v>1</v>
      </c>
    </row>
    <row r="26" spans="2:71" ht="18" customHeight="1" outlineLevel="2" thickTop="1" thickBot="1">
      <c r="B26" s="215" t="s">
        <v>240</v>
      </c>
      <c r="C26" s="275" t="str">
        <f>IF(VLOOKUP(B26,'Orçamento Detalhado'!$A$11:$I$531,4,)="","",(VLOOKUP(B26,'Orçamento Detalhado'!$A$11:$I$531,4,)))</f>
        <v>Canteiro Definitivo</v>
      </c>
      <c r="D26" s="276" t="str">
        <f>IF(B26="","",VLOOKUP($B26,'Orçamento Detalhado'!$A$11:$J$531,10,))</f>
        <v/>
      </c>
      <c r="E26" s="277">
        <f t="shared" si="32"/>
        <v>0</v>
      </c>
      <c r="F26" s="574">
        <v>22</v>
      </c>
      <c r="G26" s="278">
        <f t="shared" si="190"/>
        <v>0</v>
      </c>
      <c r="H26" s="561"/>
      <c r="I26" s="278">
        <f t="shared" si="191"/>
        <v>0</v>
      </c>
      <c r="J26" s="561"/>
      <c r="K26" s="278">
        <f t="shared" si="192"/>
        <v>0</v>
      </c>
      <c r="L26" s="561"/>
      <c r="M26" s="278">
        <f t="shared" si="193"/>
        <v>0</v>
      </c>
      <c r="N26" s="561"/>
      <c r="O26" s="278">
        <f t="shared" si="194"/>
        <v>0</v>
      </c>
      <c r="P26" s="561"/>
      <c r="Q26" s="278">
        <f t="shared" si="195"/>
        <v>0</v>
      </c>
      <c r="R26" s="561"/>
      <c r="S26" s="278">
        <f t="shared" si="196"/>
        <v>0</v>
      </c>
      <c r="T26" s="561"/>
      <c r="U26" s="278">
        <f t="shared" si="197"/>
        <v>0</v>
      </c>
      <c r="V26" s="561"/>
      <c r="W26" s="278">
        <f t="shared" si="198"/>
        <v>0</v>
      </c>
      <c r="X26" s="561"/>
      <c r="Y26" s="278">
        <f t="shared" si="199"/>
        <v>0</v>
      </c>
      <c r="Z26" s="561"/>
      <c r="AA26" s="278">
        <f t="shared" si="200"/>
        <v>0</v>
      </c>
      <c r="AB26" s="561"/>
      <c r="AC26" s="278">
        <f t="shared" si="201"/>
        <v>0</v>
      </c>
      <c r="AD26" s="561" t="s">
        <v>1053</v>
      </c>
      <c r="AE26" s="278">
        <f t="shared" si="202"/>
        <v>0</v>
      </c>
      <c r="AF26" s="561" t="s">
        <v>1053</v>
      </c>
      <c r="AG26" s="278">
        <f t="shared" si="203"/>
        <v>0</v>
      </c>
      <c r="AH26" s="561"/>
      <c r="AI26" s="278">
        <f t="shared" si="204"/>
        <v>0</v>
      </c>
      <c r="AJ26" s="561"/>
      <c r="AK26" s="278">
        <f t="shared" si="205"/>
        <v>0</v>
      </c>
      <c r="AL26" s="561"/>
      <c r="AM26" s="278">
        <f t="shared" si="206"/>
        <v>0</v>
      </c>
      <c r="AN26" s="561"/>
      <c r="AO26" s="278">
        <f t="shared" si="207"/>
        <v>0</v>
      </c>
      <c r="AP26" s="561"/>
      <c r="AQ26" s="278">
        <f t="shared" si="208"/>
        <v>0</v>
      </c>
      <c r="AR26" s="561"/>
      <c r="AS26" s="278">
        <f t="shared" si="209"/>
        <v>0</v>
      </c>
      <c r="AT26" s="561"/>
      <c r="AU26" s="278">
        <f t="shared" si="210"/>
        <v>0</v>
      </c>
      <c r="AV26" s="561"/>
      <c r="AW26" s="278">
        <f t="shared" si="211"/>
        <v>0</v>
      </c>
      <c r="AX26" s="561" t="s">
        <v>1053</v>
      </c>
      <c r="AY26" s="278">
        <f t="shared" si="212"/>
        <v>0</v>
      </c>
      <c r="AZ26" s="561"/>
      <c r="BA26" s="278">
        <f t="shared" si="213"/>
        <v>0</v>
      </c>
      <c r="BB26" s="561"/>
      <c r="BC26" s="278">
        <f t="shared" si="214"/>
        <v>0</v>
      </c>
      <c r="BD26" s="561" t="s">
        <v>1053</v>
      </c>
      <c r="BE26" s="278">
        <f t="shared" si="215"/>
        <v>0</v>
      </c>
      <c r="BF26" s="561"/>
      <c r="BG26" s="278">
        <f t="shared" si="216"/>
        <v>0</v>
      </c>
      <c r="BH26" s="561"/>
      <c r="BI26" s="278">
        <f t="shared" si="217"/>
        <v>0</v>
      </c>
      <c r="BJ26" s="561"/>
      <c r="BK26" s="278">
        <f t="shared" si="218"/>
        <v>0</v>
      </c>
      <c r="BL26" s="561"/>
      <c r="BM26" s="278">
        <f t="shared" si="219"/>
        <v>0</v>
      </c>
      <c r="BN26" s="561"/>
      <c r="BO26" s="278">
        <f t="shared" si="220"/>
        <v>0</v>
      </c>
      <c r="BP26" s="561"/>
      <c r="BQ26" s="563">
        <f t="shared" si="189"/>
        <v>0</v>
      </c>
      <c r="BR26" s="322">
        <f t="shared" si="33"/>
        <v>0</v>
      </c>
      <c r="BS26" s="27" t="b">
        <f>D26='Orçamento Detalhado'!J32</f>
        <v>1</v>
      </c>
    </row>
    <row r="27" spans="2:71" ht="18" customHeight="1" outlineLevel="2" thickTop="1" thickBot="1">
      <c r="B27" s="215" t="s">
        <v>243</v>
      </c>
      <c r="C27" s="275" t="str">
        <f>IF(VLOOKUP(B27,'Orçamento Detalhado'!$A$11:$I$531,4,)="","",(VLOOKUP(B27,'Orçamento Detalhado'!$A$11:$I$531,4,)))</f>
        <v>Consumo Mensais (Agua / Luz / Telefone / Internet)</v>
      </c>
      <c r="D27" s="276" t="str">
        <f>IF(B27="","",VLOOKUP($B27,'Orçamento Detalhado'!$A$11:$J$531,10,))</f>
        <v/>
      </c>
      <c r="E27" s="277">
        <f t="shared" si="32"/>
        <v>0</v>
      </c>
      <c r="F27" s="574">
        <v>23</v>
      </c>
      <c r="G27" s="278">
        <f t="shared" si="190"/>
        <v>0</v>
      </c>
      <c r="H27" s="561"/>
      <c r="I27" s="278">
        <f t="shared" si="191"/>
        <v>0</v>
      </c>
      <c r="J27" s="561"/>
      <c r="K27" s="278">
        <f t="shared" si="192"/>
        <v>0</v>
      </c>
      <c r="L27" s="561"/>
      <c r="M27" s="278">
        <f t="shared" si="193"/>
        <v>0</v>
      </c>
      <c r="N27" s="561"/>
      <c r="O27" s="278">
        <f t="shared" si="194"/>
        <v>0</v>
      </c>
      <c r="P27" s="561"/>
      <c r="Q27" s="278">
        <f t="shared" si="195"/>
        <v>0</v>
      </c>
      <c r="R27" s="561"/>
      <c r="S27" s="278">
        <f t="shared" si="196"/>
        <v>0</v>
      </c>
      <c r="T27" s="561"/>
      <c r="U27" s="278">
        <f t="shared" si="197"/>
        <v>0</v>
      </c>
      <c r="V27" s="561"/>
      <c r="W27" s="278">
        <f t="shared" si="198"/>
        <v>0</v>
      </c>
      <c r="X27" s="561"/>
      <c r="Y27" s="278">
        <f t="shared" si="199"/>
        <v>0</v>
      </c>
      <c r="Z27" s="561"/>
      <c r="AA27" s="278">
        <f t="shared" si="200"/>
        <v>0</v>
      </c>
      <c r="AB27" s="561"/>
      <c r="AC27" s="278">
        <f t="shared" si="201"/>
        <v>0</v>
      </c>
      <c r="AD27" s="561"/>
      <c r="AE27" s="278">
        <f t="shared" si="202"/>
        <v>0</v>
      </c>
      <c r="AF27" s="561"/>
      <c r="AG27" s="278">
        <f t="shared" si="203"/>
        <v>0</v>
      </c>
      <c r="AH27" s="561"/>
      <c r="AI27" s="278">
        <f t="shared" si="204"/>
        <v>0</v>
      </c>
      <c r="AJ27" s="561"/>
      <c r="AK27" s="278">
        <f t="shared" si="205"/>
        <v>0</v>
      </c>
      <c r="AL27" s="561"/>
      <c r="AM27" s="278">
        <f t="shared" si="206"/>
        <v>0</v>
      </c>
      <c r="AN27" s="561"/>
      <c r="AO27" s="278">
        <f t="shared" si="207"/>
        <v>0</v>
      </c>
      <c r="AP27" s="561"/>
      <c r="AQ27" s="278">
        <f t="shared" si="208"/>
        <v>0</v>
      </c>
      <c r="AR27" s="561"/>
      <c r="AS27" s="278">
        <f t="shared" si="209"/>
        <v>0</v>
      </c>
      <c r="AT27" s="561"/>
      <c r="AU27" s="278">
        <f t="shared" si="210"/>
        <v>0</v>
      </c>
      <c r="AV27" s="561"/>
      <c r="AW27" s="278">
        <f t="shared" si="211"/>
        <v>0</v>
      </c>
      <c r="AX27" s="561"/>
      <c r="AY27" s="278">
        <f t="shared" si="212"/>
        <v>0</v>
      </c>
      <c r="AZ27" s="561"/>
      <c r="BA27" s="278">
        <f t="shared" si="213"/>
        <v>0</v>
      </c>
      <c r="BB27" s="561"/>
      <c r="BC27" s="278">
        <f t="shared" si="214"/>
        <v>0</v>
      </c>
      <c r="BD27" s="561"/>
      <c r="BE27" s="278">
        <f t="shared" si="215"/>
        <v>0</v>
      </c>
      <c r="BF27" s="561"/>
      <c r="BG27" s="278">
        <f t="shared" si="216"/>
        <v>0</v>
      </c>
      <c r="BH27" s="561"/>
      <c r="BI27" s="278">
        <f t="shared" si="217"/>
        <v>0</v>
      </c>
      <c r="BJ27" s="561"/>
      <c r="BK27" s="278">
        <f t="shared" si="218"/>
        <v>0</v>
      </c>
      <c r="BL27" s="561"/>
      <c r="BM27" s="278">
        <f t="shared" si="219"/>
        <v>0</v>
      </c>
      <c r="BN27" s="561"/>
      <c r="BO27" s="278">
        <f t="shared" si="220"/>
        <v>0</v>
      </c>
      <c r="BP27" s="561"/>
      <c r="BQ27" s="563">
        <f t="shared" si="189"/>
        <v>0</v>
      </c>
      <c r="BR27" s="322">
        <f t="shared" si="33"/>
        <v>0</v>
      </c>
      <c r="BS27" s="27" t="b">
        <f>D27='Orçamento Detalhado'!J33</f>
        <v>1</v>
      </c>
    </row>
    <row r="28" spans="2:71" ht="18" customHeight="1" outlineLevel="2" thickTop="1" thickBot="1">
      <c r="B28" s="215" t="s">
        <v>246</v>
      </c>
      <c r="C28" s="275" t="str">
        <f>IF(VLOOKUP(B28,'Orçamento Detalhado'!$A$11:$I$531,4,)="","",(VLOOKUP(B28,'Orçamento Detalhado'!$A$11:$I$531,4,)))</f>
        <v>Transportes máquinas e equipamentos</v>
      </c>
      <c r="D28" s="276" t="str">
        <f>IF(B28="","",VLOOKUP($B28,'Orçamento Detalhado'!$A$11:$J$531,10,))</f>
        <v/>
      </c>
      <c r="E28" s="277">
        <f t="shared" si="32"/>
        <v>0</v>
      </c>
      <c r="F28" s="574">
        <v>24</v>
      </c>
      <c r="G28" s="278">
        <f t="shared" si="190"/>
        <v>0</v>
      </c>
      <c r="H28" s="561"/>
      <c r="I28" s="278">
        <f t="shared" si="191"/>
        <v>0</v>
      </c>
      <c r="J28" s="561"/>
      <c r="K28" s="278">
        <f t="shared" si="192"/>
        <v>0</v>
      </c>
      <c r="L28" s="561"/>
      <c r="M28" s="278">
        <f t="shared" si="193"/>
        <v>0</v>
      </c>
      <c r="N28" s="561"/>
      <c r="O28" s="278">
        <f t="shared" si="194"/>
        <v>0</v>
      </c>
      <c r="P28" s="561"/>
      <c r="Q28" s="278">
        <f t="shared" si="195"/>
        <v>0</v>
      </c>
      <c r="R28" s="561"/>
      <c r="S28" s="278">
        <f t="shared" si="196"/>
        <v>0</v>
      </c>
      <c r="T28" s="561"/>
      <c r="U28" s="278">
        <f t="shared" si="197"/>
        <v>0</v>
      </c>
      <c r="V28" s="561"/>
      <c r="W28" s="278">
        <f t="shared" si="198"/>
        <v>0</v>
      </c>
      <c r="X28" s="561"/>
      <c r="Y28" s="278">
        <f t="shared" si="199"/>
        <v>0</v>
      </c>
      <c r="Z28" s="561"/>
      <c r="AA28" s="278">
        <f t="shared" si="200"/>
        <v>0</v>
      </c>
      <c r="AB28" s="561"/>
      <c r="AC28" s="278">
        <f t="shared" si="201"/>
        <v>0</v>
      </c>
      <c r="AD28" s="561"/>
      <c r="AE28" s="278">
        <f t="shared" si="202"/>
        <v>0</v>
      </c>
      <c r="AF28" s="561"/>
      <c r="AG28" s="278">
        <f t="shared" si="203"/>
        <v>0</v>
      </c>
      <c r="AH28" s="561"/>
      <c r="AI28" s="278">
        <f t="shared" si="204"/>
        <v>0</v>
      </c>
      <c r="AJ28" s="561"/>
      <c r="AK28" s="278">
        <f t="shared" si="205"/>
        <v>0</v>
      </c>
      <c r="AL28" s="561"/>
      <c r="AM28" s="278">
        <f t="shared" si="206"/>
        <v>0</v>
      </c>
      <c r="AN28" s="561"/>
      <c r="AO28" s="278">
        <f t="shared" si="207"/>
        <v>0</v>
      </c>
      <c r="AP28" s="561"/>
      <c r="AQ28" s="278">
        <f t="shared" si="208"/>
        <v>0</v>
      </c>
      <c r="AR28" s="561"/>
      <c r="AS28" s="278">
        <f t="shared" si="209"/>
        <v>0</v>
      </c>
      <c r="AT28" s="561"/>
      <c r="AU28" s="278">
        <f t="shared" si="210"/>
        <v>0</v>
      </c>
      <c r="AV28" s="561"/>
      <c r="AW28" s="278">
        <f t="shared" si="211"/>
        <v>0</v>
      </c>
      <c r="AX28" s="561"/>
      <c r="AY28" s="278">
        <f t="shared" si="212"/>
        <v>0</v>
      </c>
      <c r="AZ28" s="561"/>
      <c r="BA28" s="278">
        <f t="shared" si="213"/>
        <v>0</v>
      </c>
      <c r="BB28" s="561"/>
      <c r="BC28" s="278">
        <f t="shared" si="214"/>
        <v>0</v>
      </c>
      <c r="BD28" s="561"/>
      <c r="BE28" s="278">
        <f t="shared" si="215"/>
        <v>0</v>
      </c>
      <c r="BF28" s="561"/>
      <c r="BG28" s="278">
        <f t="shared" si="216"/>
        <v>0</v>
      </c>
      <c r="BH28" s="561"/>
      <c r="BI28" s="278">
        <f t="shared" si="217"/>
        <v>0</v>
      </c>
      <c r="BJ28" s="561"/>
      <c r="BK28" s="278">
        <f t="shared" si="218"/>
        <v>0</v>
      </c>
      <c r="BL28" s="561"/>
      <c r="BM28" s="278">
        <f t="shared" si="219"/>
        <v>0</v>
      </c>
      <c r="BN28" s="561"/>
      <c r="BO28" s="278">
        <f t="shared" si="220"/>
        <v>0</v>
      </c>
      <c r="BP28" s="561"/>
      <c r="BQ28" s="563">
        <f t="shared" si="189"/>
        <v>0</v>
      </c>
      <c r="BR28" s="322">
        <f t="shared" si="33"/>
        <v>0</v>
      </c>
      <c r="BS28" s="27" t="b">
        <f>D28='Orçamento Detalhado'!J34</f>
        <v>1</v>
      </c>
    </row>
    <row r="29" spans="2:71" ht="18" customHeight="1" outlineLevel="2" thickTop="1" thickBot="1">
      <c r="B29" s="215" t="s">
        <v>248</v>
      </c>
      <c r="C29" s="275" t="str">
        <f>IF(VLOOKUP(B29,'Orçamento Detalhado'!$A$11:$I$531,4,)="","",(VLOOKUP(B29,'Orçamento Detalhado'!$A$11:$I$531,4,)))</f>
        <v>Equip. de Proteção Coletivos (bandejas, proteções perifericas, tela fachadeira)</v>
      </c>
      <c r="D29" s="276" t="str">
        <f>IF(B29="","",VLOOKUP($B29,'Orçamento Detalhado'!$A$11:$J$531,10,))</f>
        <v/>
      </c>
      <c r="E29" s="277">
        <f t="shared" si="32"/>
        <v>0</v>
      </c>
      <c r="F29" s="574">
        <v>25</v>
      </c>
      <c r="G29" s="278">
        <f t="shared" si="190"/>
        <v>0</v>
      </c>
      <c r="H29" s="561"/>
      <c r="I29" s="278">
        <f t="shared" si="191"/>
        <v>0</v>
      </c>
      <c r="J29" s="561"/>
      <c r="K29" s="278">
        <f t="shared" si="192"/>
        <v>0</v>
      </c>
      <c r="L29" s="561"/>
      <c r="M29" s="278">
        <f t="shared" si="193"/>
        <v>0</v>
      </c>
      <c r="N29" s="561"/>
      <c r="O29" s="278">
        <f t="shared" si="194"/>
        <v>0</v>
      </c>
      <c r="P29" s="561"/>
      <c r="Q29" s="278">
        <f t="shared" si="195"/>
        <v>0</v>
      </c>
      <c r="R29" s="561"/>
      <c r="S29" s="278">
        <f t="shared" si="196"/>
        <v>0</v>
      </c>
      <c r="T29" s="561"/>
      <c r="U29" s="278">
        <f t="shared" si="197"/>
        <v>0</v>
      </c>
      <c r="V29" s="561"/>
      <c r="W29" s="278">
        <f t="shared" si="198"/>
        <v>0</v>
      </c>
      <c r="X29" s="561"/>
      <c r="Y29" s="278">
        <f t="shared" si="199"/>
        <v>0</v>
      </c>
      <c r="Z29" s="561"/>
      <c r="AA29" s="278">
        <f t="shared" si="200"/>
        <v>0</v>
      </c>
      <c r="AB29" s="561"/>
      <c r="AC29" s="278">
        <f t="shared" si="201"/>
        <v>0</v>
      </c>
      <c r="AD29" s="561"/>
      <c r="AE29" s="278">
        <f t="shared" si="202"/>
        <v>0</v>
      </c>
      <c r="AF29" s="561"/>
      <c r="AG29" s="278">
        <f t="shared" si="203"/>
        <v>0</v>
      </c>
      <c r="AH29" s="561"/>
      <c r="AI29" s="278">
        <f t="shared" si="204"/>
        <v>0</v>
      </c>
      <c r="AJ29" s="561"/>
      <c r="AK29" s="278">
        <f t="shared" si="205"/>
        <v>0</v>
      </c>
      <c r="AL29" s="561"/>
      <c r="AM29" s="278">
        <f t="shared" si="206"/>
        <v>0</v>
      </c>
      <c r="AN29" s="561"/>
      <c r="AO29" s="278">
        <f t="shared" si="207"/>
        <v>0</v>
      </c>
      <c r="AP29" s="561"/>
      <c r="AQ29" s="278">
        <f t="shared" si="208"/>
        <v>0</v>
      </c>
      <c r="AR29" s="561"/>
      <c r="AS29" s="278">
        <f t="shared" si="209"/>
        <v>0</v>
      </c>
      <c r="AT29" s="561"/>
      <c r="AU29" s="278">
        <f t="shared" si="210"/>
        <v>0</v>
      </c>
      <c r="AV29" s="561"/>
      <c r="AW29" s="278">
        <f t="shared" si="211"/>
        <v>0</v>
      </c>
      <c r="AX29" s="561"/>
      <c r="AY29" s="278">
        <f t="shared" si="212"/>
        <v>0</v>
      </c>
      <c r="AZ29" s="561"/>
      <c r="BA29" s="278">
        <f t="shared" si="213"/>
        <v>0</v>
      </c>
      <c r="BB29" s="561"/>
      <c r="BC29" s="278">
        <f t="shared" si="214"/>
        <v>0</v>
      </c>
      <c r="BD29" s="561"/>
      <c r="BE29" s="278">
        <f t="shared" si="215"/>
        <v>0</v>
      </c>
      <c r="BF29" s="561"/>
      <c r="BG29" s="278">
        <f t="shared" si="216"/>
        <v>0</v>
      </c>
      <c r="BH29" s="561"/>
      <c r="BI29" s="278">
        <f t="shared" si="217"/>
        <v>0</v>
      </c>
      <c r="BJ29" s="561"/>
      <c r="BK29" s="278">
        <f t="shared" si="218"/>
        <v>0</v>
      </c>
      <c r="BL29" s="561"/>
      <c r="BM29" s="278">
        <f t="shared" si="219"/>
        <v>0</v>
      </c>
      <c r="BN29" s="561"/>
      <c r="BO29" s="278">
        <f t="shared" si="220"/>
        <v>0</v>
      </c>
      <c r="BP29" s="561"/>
      <c r="BQ29" s="563">
        <f t="shared" si="189"/>
        <v>0</v>
      </c>
      <c r="BR29" s="322">
        <f t="shared" si="33"/>
        <v>0</v>
      </c>
      <c r="BS29" s="27" t="b">
        <f>D29='Orçamento Detalhado'!J35</f>
        <v>1</v>
      </c>
    </row>
    <row r="30" spans="2:71" ht="18" customHeight="1" outlineLevel="2" thickTop="1" thickBot="1">
      <c r="B30" s="215" t="s">
        <v>250</v>
      </c>
      <c r="C30" s="275" t="str">
        <f>IF(VLOOKUP(B30,'Orçamento Detalhado'!$A$11:$I$531,4,)="","",(VLOOKUP(B30,'Orçamento Detalhado'!$A$11:$I$531,4,)))</f>
        <v>Vigilancia Patrimonial</v>
      </c>
      <c r="D30" s="276" t="str">
        <f>IF(B30="","",VLOOKUP($B30,'Orçamento Detalhado'!$A$11:$J$531,10,))</f>
        <v/>
      </c>
      <c r="E30" s="277">
        <f t="shared" si="32"/>
        <v>0</v>
      </c>
      <c r="F30" s="574">
        <v>26</v>
      </c>
      <c r="G30" s="278">
        <f t="shared" si="190"/>
        <v>0</v>
      </c>
      <c r="H30" s="561"/>
      <c r="I30" s="278">
        <f t="shared" si="191"/>
        <v>0</v>
      </c>
      <c r="J30" s="561"/>
      <c r="K30" s="278">
        <f t="shared" si="192"/>
        <v>0</v>
      </c>
      <c r="L30" s="561"/>
      <c r="M30" s="278">
        <f t="shared" si="193"/>
        <v>0</v>
      </c>
      <c r="N30" s="561"/>
      <c r="O30" s="278">
        <f t="shared" si="194"/>
        <v>0</v>
      </c>
      <c r="P30" s="561"/>
      <c r="Q30" s="278">
        <f t="shared" si="195"/>
        <v>0</v>
      </c>
      <c r="R30" s="561"/>
      <c r="S30" s="278">
        <f t="shared" si="196"/>
        <v>0</v>
      </c>
      <c r="T30" s="561"/>
      <c r="U30" s="278">
        <f t="shared" si="197"/>
        <v>0</v>
      </c>
      <c r="V30" s="561"/>
      <c r="W30" s="278">
        <f t="shared" si="198"/>
        <v>0</v>
      </c>
      <c r="X30" s="561"/>
      <c r="Y30" s="278">
        <f t="shared" si="199"/>
        <v>0</v>
      </c>
      <c r="Z30" s="561"/>
      <c r="AA30" s="278">
        <f t="shared" si="200"/>
        <v>0</v>
      </c>
      <c r="AB30" s="561"/>
      <c r="AC30" s="278">
        <f t="shared" si="201"/>
        <v>0</v>
      </c>
      <c r="AD30" s="561"/>
      <c r="AE30" s="278">
        <f t="shared" si="202"/>
        <v>0</v>
      </c>
      <c r="AF30" s="561"/>
      <c r="AG30" s="278">
        <f t="shared" si="203"/>
        <v>0</v>
      </c>
      <c r="AH30" s="561"/>
      <c r="AI30" s="278">
        <f t="shared" si="204"/>
        <v>0</v>
      </c>
      <c r="AJ30" s="561"/>
      <c r="AK30" s="278">
        <f t="shared" si="205"/>
        <v>0</v>
      </c>
      <c r="AL30" s="561"/>
      <c r="AM30" s="278">
        <f t="shared" si="206"/>
        <v>0</v>
      </c>
      <c r="AN30" s="561"/>
      <c r="AO30" s="278">
        <f t="shared" si="207"/>
        <v>0</v>
      </c>
      <c r="AP30" s="561"/>
      <c r="AQ30" s="278">
        <f t="shared" si="208"/>
        <v>0</v>
      </c>
      <c r="AR30" s="561"/>
      <c r="AS30" s="278">
        <f t="shared" si="209"/>
        <v>0</v>
      </c>
      <c r="AT30" s="561"/>
      <c r="AU30" s="278">
        <f t="shared" si="210"/>
        <v>0</v>
      </c>
      <c r="AV30" s="561"/>
      <c r="AW30" s="278">
        <f t="shared" si="211"/>
        <v>0</v>
      </c>
      <c r="AX30" s="561"/>
      <c r="AY30" s="278">
        <f t="shared" si="212"/>
        <v>0</v>
      </c>
      <c r="AZ30" s="561"/>
      <c r="BA30" s="278">
        <f t="shared" si="213"/>
        <v>0</v>
      </c>
      <c r="BB30" s="561"/>
      <c r="BC30" s="278">
        <f t="shared" si="214"/>
        <v>0</v>
      </c>
      <c r="BD30" s="561"/>
      <c r="BE30" s="278">
        <f t="shared" si="215"/>
        <v>0</v>
      </c>
      <c r="BF30" s="561"/>
      <c r="BG30" s="278">
        <f t="shared" si="216"/>
        <v>0</v>
      </c>
      <c r="BH30" s="561"/>
      <c r="BI30" s="278">
        <f t="shared" si="217"/>
        <v>0</v>
      </c>
      <c r="BJ30" s="561"/>
      <c r="BK30" s="278">
        <f t="shared" si="218"/>
        <v>0</v>
      </c>
      <c r="BL30" s="561"/>
      <c r="BM30" s="278">
        <f t="shared" si="219"/>
        <v>0</v>
      </c>
      <c r="BN30" s="561"/>
      <c r="BO30" s="278">
        <f t="shared" si="220"/>
        <v>0</v>
      </c>
      <c r="BP30" s="561"/>
      <c r="BQ30" s="563">
        <f t="shared" si="189"/>
        <v>0</v>
      </c>
      <c r="BR30" s="322">
        <f t="shared" si="33"/>
        <v>0</v>
      </c>
      <c r="BS30" s="27" t="b">
        <f>D30='Orçamento Detalhado'!J36</f>
        <v>1</v>
      </c>
    </row>
    <row r="31" spans="2:71" ht="18" customHeight="1" outlineLevel="2" thickTop="1" thickBot="1">
      <c r="B31" s="215" t="s">
        <v>252</v>
      </c>
      <c r="C31" s="275" t="str">
        <f>IF(VLOOKUP(B31,'Orçamento Detalhado'!$A$11:$I$531,4,)="","",(VLOOKUP(B31,'Orçamento Detalhado'!$A$11:$I$531,4,)))</f>
        <v>Locação de equipamentos</v>
      </c>
      <c r="D31" s="276" t="str">
        <f>IF(B31="","",VLOOKUP($B31,'Orçamento Detalhado'!$A$11:$J$531,10,))</f>
        <v/>
      </c>
      <c r="E31" s="277">
        <f t="shared" si="32"/>
        <v>0</v>
      </c>
      <c r="F31" s="574">
        <v>27</v>
      </c>
      <c r="G31" s="278">
        <f t="shared" si="190"/>
        <v>0</v>
      </c>
      <c r="H31" s="561"/>
      <c r="I31" s="278">
        <f t="shared" si="191"/>
        <v>0</v>
      </c>
      <c r="J31" s="561"/>
      <c r="K31" s="278">
        <f t="shared" si="192"/>
        <v>0</v>
      </c>
      <c r="L31" s="561"/>
      <c r="M31" s="278">
        <f t="shared" si="193"/>
        <v>0</v>
      </c>
      <c r="N31" s="561"/>
      <c r="O31" s="278">
        <f t="shared" si="194"/>
        <v>0</v>
      </c>
      <c r="P31" s="561"/>
      <c r="Q31" s="278">
        <f t="shared" si="195"/>
        <v>0</v>
      </c>
      <c r="R31" s="561"/>
      <c r="S31" s="278">
        <f t="shared" si="196"/>
        <v>0</v>
      </c>
      <c r="T31" s="561"/>
      <c r="U31" s="278">
        <f t="shared" si="197"/>
        <v>0</v>
      </c>
      <c r="V31" s="561"/>
      <c r="W31" s="278">
        <f t="shared" si="198"/>
        <v>0</v>
      </c>
      <c r="X31" s="561"/>
      <c r="Y31" s="278">
        <f t="shared" si="199"/>
        <v>0</v>
      </c>
      <c r="Z31" s="561"/>
      <c r="AA31" s="278">
        <f t="shared" si="200"/>
        <v>0</v>
      </c>
      <c r="AB31" s="561"/>
      <c r="AC31" s="278">
        <f t="shared" si="201"/>
        <v>0</v>
      </c>
      <c r="AD31" s="561"/>
      <c r="AE31" s="278">
        <f t="shared" si="202"/>
        <v>0</v>
      </c>
      <c r="AF31" s="561"/>
      <c r="AG31" s="278">
        <f t="shared" si="203"/>
        <v>0</v>
      </c>
      <c r="AH31" s="561"/>
      <c r="AI31" s="278">
        <f t="shared" si="204"/>
        <v>0</v>
      </c>
      <c r="AJ31" s="561"/>
      <c r="AK31" s="278">
        <f t="shared" si="205"/>
        <v>0</v>
      </c>
      <c r="AL31" s="561"/>
      <c r="AM31" s="278">
        <f t="shared" si="206"/>
        <v>0</v>
      </c>
      <c r="AN31" s="561"/>
      <c r="AO31" s="278">
        <f t="shared" si="207"/>
        <v>0</v>
      </c>
      <c r="AP31" s="561"/>
      <c r="AQ31" s="278">
        <f t="shared" si="208"/>
        <v>0</v>
      </c>
      <c r="AR31" s="561"/>
      <c r="AS31" s="278">
        <f t="shared" si="209"/>
        <v>0</v>
      </c>
      <c r="AT31" s="561"/>
      <c r="AU31" s="278">
        <f t="shared" si="210"/>
        <v>0</v>
      </c>
      <c r="AV31" s="561"/>
      <c r="AW31" s="278">
        <f t="shared" si="211"/>
        <v>0</v>
      </c>
      <c r="AX31" s="561"/>
      <c r="AY31" s="278">
        <f t="shared" si="212"/>
        <v>0</v>
      </c>
      <c r="AZ31" s="561"/>
      <c r="BA31" s="278">
        <f t="shared" si="213"/>
        <v>0</v>
      </c>
      <c r="BB31" s="561"/>
      <c r="BC31" s="278">
        <f t="shared" si="214"/>
        <v>0</v>
      </c>
      <c r="BD31" s="561"/>
      <c r="BE31" s="278">
        <f t="shared" si="215"/>
        <v>0</v>
      </c>
      <c r="BF31" s="561"/>
      <c r="BG31" s="278">
        <f t="shared" si="216"/>
        <v>0</v>
      </c>
      <c r="BH31" s="561"/>
      <c r="BI31" s="278">
        <f t="shared" si="217"/>
        <v>0</v>
      </c>
      <c r="BJ31" s="561"/>
      <c r="BK31" s="278">
        <f t="shared" si="218"/>
        <v>0</v>
      </c>
      <c r="BL31" s="561"/>
      <c r="BM31" s="278">
        <f t="shared" si="219"/>
        <v>0</v>
      </c>
      <c r="BN31" s="561"/>
      <c r="BO31" s="278">
        <f t="shared" si="220"/>
        <v>0</v>
      </c>
      <c r="BP31" s="561"/>
      <c r="BQ31" s="563">
        <f t="shared" si="189"/>
        <v>0</v>
      </c>
      <c r="BR31" s="322">
        <f t="shared" si="33"/>
        <v>0</v>
      </c>
      <c r="BS31" s="27" t="b">
        <f>D31='Orçamento Detalhado'!J37</f>
        <v>1</v>
      </c>
    </row>
    <row r="32" spans="2:71" ht="18" customHeight="1" outlineLevel="2" thickTop="1" thickBot="1">
      <c r="B32" s="215" t="s">
        <v>254</v>
      </c>
      <c r="C32" s="275" t="str">
        <f>IF(VLOOKUP(B32,'Orçamento Detalhado'!$A$11:$I$531,4,)="","",(VLOOKUP(B32,'Orçamento Detalhado'!$A$11:$I$531,4,)))</f>
        <v>Segurança e medicina do trabalho</v>
      </c>
      <c r="D32" s="276" t="str">
        <f>IF(B32="","",VLOOKUP($B32,'Orçamento Detalhado'!$A$11:$J$531,10,))</f>
        <v/>
      </c>
      <c r="E32" s="277">
        <f t="shared" si="32"/>
        <v>0</v>
      </c>
      <c r="F32" s="574">
        <v>28</v>
      </c>
      <c r="G32" s="278">
        <f t="shared" si="190"/>
        <v>0</v>
      </c>
      <c r="H32" s="561"/>
      <c r="I32" s="278">
        <f t="shared" si="191"/>
        <v>0</v>
      </c>
      <c r="J32" s="561"/>
      <c r="K32" s="278">
        <f t="shared" si="192"/>
        <v>0</v>
      </c>
      <c r="L32" s="561"/>
      <c r="M32" s="278">
        <f t="shared" si="193"/>
        <v>0</v>
      </c>
      <c r="N32" s="561"/>
      <c r="O32" s="278">
        <f t="shared" si="194"/>
        <v>0</v>
      </c>
      <c r="P32" s="561"/>
      <c r="Q32" s="278">
        <f t="shared" si="195"/>
        <v>0</v>
      </c>
      <c r="R32" s="561"/>
      <c r="S32" s="278">
        <f t="shared" si="196"/>
        <v>0</v>
      </c>
      <c r="T32" s="561"/>
      <c r="U32" s="278">
        <f t="shared" si="197"/>
        <v>0</v>
      </c>
      <c r="V32" s="561"/>
      <c r="W32" s="278">
        <f t="shared" si="198"/>
        <v>0</v>
      </c>
      <c r="X32" s="561"/>
      <c r="Y32" s="278">
        <f t="shared" si="199"/>
        <v>0</v>
      </c>
      <c r="Z32" s="561"/>
      <c r="AA32" s="278">
        <f t="shared" si="200"/>
        <v>0</v>
      </c>
      <c r="AB32" s="561"/>
      <c r="AC32" s="278">
        <f t="shared" si="201"/>
        <v>0</v>
      </c>
      <c r="AD32" s="561"/>
      <c r="AE32" s="278">
        <f t="shared" si="202"/>
        <v>0</v>
      </c>
      <c r="AF32" s="561"/>
      <c r="AG32" s="278">
        <f t="shared" si="203"/>
        <v>0</v>
      </c>
      <c r="AH32" s="561"/>
      <c r="AI32" s="278">
        <f t="shared" si="204"/>
        <v>0</v>
      </c>
      <c r="AJ32" s="561"/>
      <c r="AK32" s="278">
        <f t="shared" si="205"/>
        <v>0</v>
      </c>
      <c r="AL32" s="561"/>
      <c r="AM32" s="278">
        <f t="shared" si="206"/>
        <v>0</v>
      </c>
      <c r="AN32" s="561"/>
      <c r="AO32" s="278">
        <f t="shared" si="207"/>
        <v>0</v>
      </c>
      <c r="AP32" s="561"/>
      <c r="AQ32" s="278">
        <f t="shared" si="208"/>
        <v>0</v>
      </c>
      <c r="AR32" s="561"/>
      <c r="AS32" s="278">
        <f t="shared" si="209"/>
        <v>0</v>
      </c>
      <c r="AT32" s="561"/>
      <c r="AU32" s="278">
        <f t="shared" si="210"/>
        <v>0</v>
      </c>
      <c r="AV32" s="561"/>
      <c r="AW32" s="278">
        <f t="shared" si="211"/>
        <v>0</v>
      </c>
      <c r="AX32" s="561"/>
      <c r="AY32" s="278">
        <f t="shared" si="212"/>
        <v>0</v>
      </c>
      <c r="AZ32" s="561"/>
      <c r="BA32" s="278">
        <f t="shared" si="213"/>
        <v>0</v>
      </c>
      <c r="BB32" s="561"/>
      <c r="BC32" s="278">
        <f t="shared" si="214"/>
        <v>0</v>
      </c>
      <c r="BD32" s="561"/>
      <c r="BE32" s="278">
        <f t="shared" si="215"/>
        <v>0</v>
      </c>
      <c r="BF32" s="561"/>
      <c r="BG32" s="278">
        <f t="shared" si="216"/>
        <v>0</v>
      </c>
      <c r="BH32" s="561"/>
      <c r="BI32" s="278">
        <f t="shared" si="217"/>
        <v>0</v>
      </c>
      <c r="BJ32" s="561"/>
      <c r="BK32" s="278">
        <f t="shared" si="218"/>
        <v>0</v>
      </c>
      <c r="BL32" s="561"/>
      <c r="BM32" s="278">
        <f t="shared" si="219"/>
        <v>0</v>
      </c>
      <c r="BN32" s="561"/>
      <c r="BO32" s="278">
        <f t="shared" si="220"/>
        <v>0</v>
      </c>
      <c r="BP32" s="561"/>
      <c r="BQ32" s="563">
        <f t="shared" si="189"/>
        <v>0</v>
      </c>
      <c r="BR32" s="322">
        <f t="shared" si="33"/>
        <v>0</v>
      </c>
      <c r="BS32" s="27" t="b">
        <f>D32='Orçamento Detalhado'!J38</f>
        <v>1</v>
      </c>
    </row>
    <row r="33" spans="2:71" ht="18" customHeight="1" outlineLevel="2" thickTop="1" thickBot="1">
      <c r="B33" s="215" t="s">
        <v>256</v>
      </c>
      <c r="C33" s="275" t="str">
        <f>IF(VLOOKUP(B33,'Orçamento Detalhado'!$A$11:$I$531,4,)="","",(VLOOKUP(B33,'Orçamento Detalhado'!$A$11:$I$531,4,)))</f>
        <v>Equipe Permanente (Engº Residente, Mestre, Encarregados, Almoxarife, etc)</v>
      </c>
      <c r="D33" s="276" t="str">
        <f>IF(B33="","",VLOOKUP($B33,'Orçamento Detalhado'!$A$11:$J$531,10,))</f>
        <v/>
      </c>
      <c r="E33" s="277">
        <f t="shared" si="32"/>
        <v>0</v>
      </c>
      <c r="F33" s="574">
        <v>29</v>
      </c>
      <c r="G33" s="278">
        <f t="shared" si="190"/>
        <v>0</v>
      </c>
      <c r="H33" s="561"/>
      <c r="I33" s="278">
        <f t="shared" si="191"/>
        <v>0</v>
      </c>
      <c r="J33" s="561"/>
      <c r="K33" s="278">
        <f t="shared" si="192"/>
        <v>0</v>
      </c>
      <c r="L33" s="561"/>
      <c r="M33" s="278">
        <f t="shared" si="193"/>
        <v>0</v>
      </c>
      <c r="N33" s="561"/>
      <c r="O33" s="278">
        <f t="shared" si="194"/>
        <v>0</v>
      </c>
      <c r="P33" s="561"/>
      <c r="Q33" s="278">
        <f t="shared" si="195"/>
        <v>0</v>
      </c>
      <c r="R33" s="561"/>
      <c r="S33" s="278">
        <f t="shared" si="196"/>
        <v>0</v>
      </c>
      <c r="T33" s="561"/>
      <c r="U33" s="278">
        <f t="shared" si="197"/>
        <v>0</v>
      </c>
      <c r="V33" s="561"/>
      <c r="W33" s="278">
        <f t="shared" si="198"/>
        <v>0</v>
      </c>
      <c r="X33" s="561"/>
      <c r="Y33" s="278">
        <f t="shared" si="199"/>
        <v>0</v>
      </c>
      <c r="Z33" s="561"/>
      <c r="AA33" s="278">
        <f t="shared" si="200"/>
        <v>0</v>
      </c>
      <c r="AB33" s="561"/>
      <c r="AC33" s="278">
        <f t="shared" si="201"/>
        <v>0</v>
      </c>
      <c r="AD33" s="561"/>
      <c r="AE33" s="278">
        <f t="shared" si="202"/>
        <v>0</v>
      </c>
      <c r="AF33" s="561"/>
      <c r="AG33" s="278">
        <f t="shared" si="203"/>
        <v>0</v>
      </c>
      <c r="AH33" s="561"/>
      <c r="AI33" s="278">
        <f t="shared" si="204"/>
        <v>0</v>
      </c>
      <c r="AJ33" s="561"/>
      <c r="AK33" s="278">
        <f t="shared" si="205"/>
        <v>0</v>
      </c>
      <c r="AL33" s="561"/>
      <c r="AM33" s="278">
        <f t="shared" si="206"/>
        <v>0</v>
      </c>
      <c r="AN33" s="561"/>
      <c r="AO33" s="278">
        <f t="shared" si="207"/>
        <v>0</v>
      </c>
      <c r="AP33" s="561"/>
      <c r="AQ33" s="278">
        <f t="shared" si="208"/>
        <v>0</v>
      </c>
      <c r="AR33" s="561"/>
      <c r="AS33" s="278">
        <f t="shared" si="209"/>
        <v>0</v>
      </c>
      <c r="AT33" s="561"/>
      <c r="AU33" s="278">
        <f t="shared" si="210"/>
        <v>0</v>
      </c>
      <c r="AV33" s="561"/>
      <c r="AW33" s="278">
        <f t="shared" si="211"/>
        <v>0</v>
      </c>
      <c r="AX33" s="561"/>
      <c r="AY33" s="278">
        <f t="shared" si="212"/>
        <v>0</v>
      </c>
      <c r="AZ33" s="561"/>
      <c r="BA33" s="278">
        <f t="shared" si="213"/>
        <v>0</v>
      </c>
      <c r="BB33" s="561"/>
      <c r="BC33" s="278">
        <f t="shared" si="214"/>
        <v>0</v>
      </c>
      <c r="BD33" s="561"/>
      <c r="BE33" s="278">
        <f t="shared" si="215"/>
        <v>0</v>
      </c>
      <c r="BF33" s="561"/>
      <c r="BG33" s="278">
        <f t="shared" si="216"/>
        <v>0</v>
      </c>
      <c r="BH33" s="561"/>
      <c r="BI33" s="278">
        <f t="shared" si="217"/>
        <v>0</v>
      </c>
      <c r="BJ33" s="561"/>
      <c r="BK33" s="278">
        <f t="shared" si="218"/>
        <v>0</v>
      </c>
      <c r="BL33" s="561"/>
      <c r="BM33" s="278">
        <f t="shared" si="219"/>
        <v>0</v>
      </c>
      <c r="BN33" s="561"/>
      <c r="BO33" s="278">
        <f t="shared" si="220"/>
        <v>0</v>
      </c>
      <c r="BP33" s="561"/>
      <c r="BQ33" s="563">
        <f t="shared" si="189"/>
        <v>0</v>
      </c>
      <c r="BR33" s="322">
        <f t="shared" si="33"/>
        <v>0</v>
      </c>
      <c r="BS33" s="27" t="b">
        <f>D33='Orçamento Detalhado'!J39</f>
        <v>1</v>
      </c>
    </row>
    <row r="34" spans="2:71" ht="18" customHeight="1" outlineLevel="2" thickTop="1" thickBot="1">
      <c r="B34" s="215" t="s">
        <v>258</v>
      </c>
      <c r="C34" s="275" t="str">
        <f>IF(VLOOKUP(B34,'Orçamento Detalhado'!$A$11:$I$531,4,)="","",(VLOOKUP(B34,'Orçamento Detalhado'!$A$11:$I$531,4,)))</f>
        <v>Controle Tecnologico</v>
      </c>
      <c r="D34" s="276" t="str">
        <f>IF(B34="","",VLOOKUP($B34,'Orçamento Detalhado'!$A$11:$J$531,10,))</f>
        <v/>
      </c>
      <c r="E34" s="277">
        <f t="shared" si="32"/>
        <v>0</v>
      </c>
      <c r="F34" s="574">
        <v>30</v>
      </c>
      <c r="G34" s="278">
        <f t="shared" si="190"/>
        <v>0</v>
      </c>
      <c r="H34" s="561"/>
      <c r="I34" s="278">
        <f t="shared" si="191"/>
        <v>0</v>
      </c>
      <c r="J34" s="561"/>
      <c r="K34" s="278">
        <f t="shared" si="192"/>
        <v>0</v>
      </c>
      <c r="L34" s="561"/>
      <c r="M34" s="278">
        <f t="shared" si="193"/>
        <v>0</v>
      </c>
      <c r="N34" s="561"/>
      <c r="O34" s="278">
        <f t="shared" si="194"/>
        <v>0</v>
      </c>
      <c r="P34" s="561"/>
      <c r="Q34" s="278">
        <f t="shared" si="195"/>
        <v>0</v>
      </c>
      <c r="R34" s="561"/>
      <c r="S34" s="278">
        <f t="shared" si="196"/>
        <v>0</v>
      </c>
      <c r="T34" s="561"/>
      <c r="U34" s="278">
        <f t="shared" si="197"/>
        <v>0</v>
      </c>
      <c r="V34" s="561"/>
      <c r="W34" s="278">
        <f t="shared" si="198"/>
        <v>0</v>
      </c>
      <c r="X34" s="561"/>
      <c r="Y34" s="278">
        <f t="shared" si="199"/>
        <v>0</v>
      </c>
      <c r="Z34" s="561"/>
      <c r="AA34" s="278">
        <f t="shared" si="200"/>
        <v>0</v>
      </c>
      <c r="AB34" s="561"/>
      <c r="AC34" s="278">
        <f t="shared" si="201"/>
        <v>0</v>
      </c>
      <c r="AD34" s="561"/>
      <c r="AE34" s="278">
        <f t="shared" si="202"/>
        <v>0</v>
      </c>
      <c r="AF34" s="561"/>
      <c r="AG34" s="278">
        <f t="shared" si="203"/>
        <v>0</v>
      </c>
      <c r="AH34" s="561"/>
      <c r="AI34" s="278">
        <f t="shared" si="204"/>
        <v>0</v>
      </c>
      <c r="AJ34" s="561"/>
      <c r="AK34" s="278">
        <f t="shared" si="205"/>
        <v>0</v>
      </c>
      <c r="AL34" s="561"/>
      <c r="AM34" s="278">
        <f t="shared" si="206"/>
        <v>0</v>
      </c>
      <c r="AN34" s="561"/>
      <c r="AO34" s="278">
        <f t="shared" si="207"/>
        <v>0</v>
      </c>
      <c r="AP34" s="561"/>
      <c r="AQ34" s="278">
        <f t="shared" si="208"/>
        <v>0</v>
      </c>
      <c r="AR34" s="561"/>
      <c r="AS34" s="278">
        <f t="shared" si="209"/>
        <v>0</v>
      </c>
      <c r="AT34" s="561"/>
      <c r="AU34" s="278">
        <f t="shared" si="210"/>
        <v>0</v>
      </c>
      <c r="AV34" s="561"/>
      <c r="AW34" s="278">
        <f t="shared" si="211"/>
        <v>0</v>
      </c>
      <c r="AX34" s="561"/>
      <c r="AY34" s="278">
        <f t="shared" si="212"/>
        <v>0</v>
      </c>
      <c r="AZ34" s="561"/>
      <c r="BA34" s="278">
        <f t="shared" si="213"/>
        <v>0</v>
      </c>
      <c r="BB34" s="561"/>
      <c r="BC34" s="278">
        <f t="shared" si="214"/>
        <v>0</v>
      </c>
      <c r="BD34" s="561"/>
      <c r="BE34" s="278">
        <f t="shared" si="215"/>
        <v>0</v>
      </c>
      <c r="BF34" s="561"/>
      <c r="BG34" s="278">
        <f t="shared" si="216"/>
        <v>0</v>
      </c>
      <c r="BH34" s="561"/>
      <c r="BI34" s="278">
        <f t="shared" si="217"/>
        <v>0</v>
      </c>
      <c r="BJ34" s="561"/>
      <c r="BK34" s="278">
        <f t="shared" si="218"/>
        <v>0</v>
      </c>
      <c r="BL34" s="561"/>
      <c r="BM34" s="278">
        <f t="shared" si="219"/>
        <v>0</v>
      </c>
      <c r="BN34" s="561"/>
      <c r="BO34" s="278">
        <f t="shared" si="220"/>
        <v>0</v>
      </c>
      <c r="BP34" s="561"/>
      <c r="BQ34" s="563">
        <f t="shared" si="189"/>
        <v>0</v>
      </c>
      <c r="BR34" s="322">
        <f t="shared" si="33"/>
        <v>0</v>
      </c>
      <c r="BS34" s="27" t="b">
        <f>D34='Orçamento Detalhado'!J40</f>
        <v>1</v>
      </c>
    </row>
    <row r="35" spans="2:71" ht="18" customHeight="1" outlineLevel="2" thickTop="1" thickBot="1">
      <c r="B35" s="215" t="s">
        <v>261</v>
      </c>
      <c r="C35" s="275" t="str">
        <f>IF(VLOOKUP(B35,'Orçamento Detalhado'!$A$11:$I$531,4,)="","",(VLOOKUP(B35,'Orçamento Detalhado'!$A$11:$I$531,4,)))</f>
        <v>Gestão de Resíduos e Qualidade</v>
      </c>
      <c r="D35" s="276" t="str">
        <f>IF(B35="","",VLOOKUP($B35,'Orçamento Detalhado'!$A$11:$J$531,10,))</f>
        <v/>
      </c>
      <c r="E35" s="277">
        <f t="shared" si="32"/>
        <v>0</v>
      </c>
      <c r="F35" s="574">
        <v>31</v>
      </c>
      <c r="G35" s="278">
        <f t="shared" si="190"/>
        <v>0</v>
      </c>
      <c r="H35" s="561"/>
      <c r="I35" s="278">
        <f t="shared" si="191"/>
        <v>0</v>
      </c>
      <c r="J35" s="561"/>
      <c r="K35" s="278">
        <f t="shared" si="192"/>
        <v>0</v>
      </c>
      <c r="L35" s="561"/>
      <c r="M35" s="278">
        <f t="shared" si="193"/>
        <v>0</v>
      </c>
      <c r="N35" s="561"/>
      <c r="O35" s="278">
        <f t="shared" si="194"/>
        <v>0</v>
      </c>
      <c r="P35" s="561"/>
      <c r="Q35" s="278">
        <f t="shared" si="195"/>
        <v>0</v>
      </c>
      <c r="R35" s="561"/>
      <c r="S35" s="278">
        <f t="shared" si="196"/>
        <v>0</v>
      </c>
      <c r="T35" s="561"/>
      <c r="U35" s="278">
        <f t="shared" si="197"/>
        <v>0</v>
      </c>
      <c r="V35" s="561"/>
      <c r="W35" s="278">
        <f t="shared" si="198"/>
        <v>0</v>
      </c>
      <c r="X35" s="561"/>
      <c r="Y35" s="278">
        <f t="shared" si="199"/>
        <v>0</v>
      </c>
      <c r="Z35" s="561"/>
      <c r="AA35" s="278">
        <f t="shared" si="200"/>
        <v>0</v>
      </c>
      <c r="AB35" s="561"/>
      <c r="AC35" s="278">
        <f t="shared" si="201"/>
        <v>0</v>
      </c>
      <c r="AD35" s="561"/>
      <c r="AE35" s="278">
        <f t="shared" si="202"/>
        <v>0</v>
      </c>
      <c r="AF35" s="561"/>
      <c r="AG35" s="278">
        <f t="shared" si="203"/>
        <v>0</v>
      </c>
      <c r="AH35" s="561"/>
      <c r="AI35" s="278">
        <f t="shared" si="204"/>
        <v>0</v>
      </c>
      <c r="AJ35" s="561"/>
      <c r="AK35" s="278">
        <f t="shared" si="205"/>
        <v>0</v>
      </c>
      <c r="AL35" s="561"/>
      <c r="AM35" s="278">
        <f t="shared" si="206"/>
        <v>0</v>
      </c>
      <c r="AN35" s="561"/>
      <c r="AO35" s="278">
        <f t="shared" si="207"/>
        <v>0</v>
      </c>
      <c r="AP35" s="561"/>
      <c r="AQ35" s="278">
        <f t="shared" si="208"/>
        <v>0</v>
      </c>
      <c r="AR35" s="561"/>
      <c r="AS35" s="278">
        <f t="shared" si="209"/>
        <v>0</v>
      </c>
      <c r="AT35" s="561"/>
      <c r="AU35" s="278">
        <f t="shared" si="210"/>
        <v>0</v>
      </c>
      <c r="AV35" s="561"/>
      <c r="AW35" s="278">
        <f t="shared" si="211"/>
        <v>0</v>
      </c>
      <c r="AX35" s="561"/>
      <c r="AY35" s="278">
        <f t="shared" si="212"/>
        <v>0</v>
      </c>
      <c r="AZ35" s="561"/>
      <c r="BA35" s="278">
        <f t="shared" si="213"/>
        <v>0</v>
      </c>
      <c r="BB35" s="561"/>
      <c r="BC35" s="278">
        <f t="shared" si="214"/>
        <v>0</v>
      </c>
      <c r="BD35" s="561"/>
      <c r="BE35" s="278">
        <f t="shared" si="215"/>
        <v>0</v>
      </c>
      <c r="BF35" s="561"/>
      <c r="BG35" s="278">
        <f t="shared" si="216"/>
        <v>0</v>
      </c>
      <c r="BH35" s="561"/>
      <c r="BI35" s="278">
        <f t="shared" si="217"/>
        <v>0</v>
      </c>
      <c r="BJ35" s="561"/>
      <c r="BK35" s="278">
        <f t="shared" si="218"/>
        <v>0</v>
      </c>
      <c r="BL35" s="561"/>
      <c r="BM35" s="278">
        <f t="shared" si="219"/>
        <v>0</v>
      </c>
      <c r="BN35" s="561"/>
      <c r="BO35" s="278">
        <f t="shared" si="220"/>
        <v>0</v>
      </c>
      <c r="BP35" s="561"/>
      <c r="BQ35" s="563">
        <f t="shared" si="189"/>
        <v>0</v>
      </c>
      <c r="BR35" s="322">
        <f t="shared" si="33"/>
        <v>0</v>
      </c>
      <c r="BS35" s="27" t="b">
        <f>D35='Orçamento Detalhado'!J41</f>
        <v>1</v>
      </c>
    </row>
    <row r="36" spans="2:71" ht="18" customHeight="1" outlineLevel="2" thickTop="1" thickBot="1">
      <c r="B36" s="215" t="s">
        <v>263</v>
      </c>
      <c r="C36" s="275" t="str">
        <f>IF(VLOOKUP(B36,'Orçamento Detalhado'!$A$11:$I$531,4,)="","",(VLOOKUP(B36,'Orçamento Detalhado'!$A$11:$I$531,4,)))</f>
        <v>PCMAT</v>
      </c>
      <c r="D36" s="276" t="str">
        <f>IF(B36="","",VLOOKUP($B36,'Orçamento Detalhado'!$A$11:$J$531,10,))</f>
        <v/>
      </c>
      <c r="E36" s="277">
        <f t="shared" si="32"/>
        <v>0</v>
      </c>
      <c r="F36" s="574">
        <v>32</v>
      </c>
      <c r="G36" s="278">
        <f t="shared" si="190"/>
        <v>0</v>
      </c>
      <c r="H36" s="561"/>
      <c r="I36" s="278">
        <f t="shared" si="191"/>
        <v>0</v>
      </c>
      <c r="J36" s="561"/>
      <c r="K36" s="278">
        <f t="shared" si="192"/>
        <v>0</v>
      </c>
      <c r="L36" s="561"/>
      <c r="M36" s="278">
        <f t="shared" si="193"/>
        <v>0</v>
      </c>
      <c r="N36" s="561"/>
      <c r="O36" s="278">
        <f t="shared" si="194"/>
        <v>0</v>
      </c>
      <c r="P36" s="561"/>
      <c r="Q36" s="278">
        <f t="shared" si="195"/>
        <v>0</v>
      </c>
      <c r="R36" s="561"/>
      <c r="S36" s="278">
        <f t="shared" si="196"/>
        <v>0</v>
      </c>
      <c r="T36" s="561"/>
      <c r="U36" s="278">
        <f t="shared" si="197"/>
        <v>0</v>
      </c>
      <c r="V36" s="561"/>
      <c r="W36" s="278">
        <f t="shared" si="198"/>
        <v>0</v>
      </c>
      <c r="X36" s="561"/>
      <c r="Y36" s="278">
        <f t="shared" si="199"/>
        <v>0</v>
      </c>
      <c r="Z36" s="561"/>
      <c r="AA36" s="278">
        <f t="shared" si="200"/>
        <v>0</v>
      </c>
      <c r="AB36" s="561"/>
      <c r="AC36" s="278">
        <f t="shared" si="201"/>
        <v>0</v>
      </c>
      <c r="AD36" s="561"/>
      <c r="AE36" s="278">
        <f t="shared" si="202"/>
        <v>0</v>
      </c>
      <c r="AF36" s="561"/>
      <c r="AG36" s="278">
        <f t="shared" si="203"/>
        <v>0</v>
      </c>
      <c r="AH36" s="561"/>
      <c r="AI36" s="278">
        <f t="shared" si="204"/>
        <v>0</v>
      </c>
      <c r="AJ36" s="561"/>
      <c r="AK36" s="278">
        <f t="shared" si="205"/>
        <v>0</v>
      </c>
      <c r="AL36" s="561"/>
      <c r="AM36" s="278">
        <f t="shared" si="206"/>
        <v>0</v>
      </c>
      <c r="AN36" s="561"/>
      <c r="AO36" s="278">
        <f t="shared" si="207"/>
        <v>0</v>
      </c>
      <c r="AP36" s="561"/>
      <c r="AQ36" s="278">
        <f t="shared" si="208"/>
        <v>0</v>
      </c>
      <c r="AR36" s="561"/>
      <c r="AS36" s="278">
        <f t="shared" si="209"/>
        <v>0</v>
      </c>
      <c r="AT36" s="561"/>
      <c r="AU36" s="278">
        <f t="shared" si="210"/>
        <v>0</v>
      </c>
      <c r="AV36" s="561"/>
      <c r="AW36" s="278">
        <f t="shared" si="211"/>
        <v>0</v>
      </c>
      <c r="AX36" s="561"/>
      <c r="AY36" s="278">
        <f t="shared" si="212"/>
        <v>0</v>
      </c>
      <c r="AZ36" s="561"/>
      <c r="BA36" s="278">
        <f t="shared" si="213"/>
        <v>0</v>
      </c>
      <c r="BB36" s="561"/>
      <c r="BC36" s="278">
        <f t="shared" si="214"/>
        <v>0</v>
      </c>
      <c r="BD36" s="561"/>
      <c r="BE36" s="278">
        <f t="shared" si="215"/>
        <v>0</v>
      </c>
      <c r="BF36" s="561"/>
      <c r="BG36" s="278">
        <f t="shared" si="216"/>
        <v>0</v>
      </c>
      <c r="BH36" s="561"/>
      <c r="BI36" s="278">
        <f t="shared" si="217"/>
        <v>0</v>
      </c>
      <c r="BJ36" s="561"/>
      <c r="BK36" s="278">
        <f t="shared" si="218"/>
        <v>0</v>
      </c>
      <c r="BL36" s="561"/>
      <c r="BM36" s="278">
        <f t="shared" si="219"/>
        <v>0</v>
      </c>
      <c r="BN36" s="561"/>
      <c r="BO36" s="278">
        <f t="shared" si="220"/>
        <v>0</v>
      </c>
      <c r="BP36" s="561"/>
      <c r="BQ36" s="563">
        <f t="shared" si="189"/>
        <v>0</v>
      </c>
      <c r="BR36" s="322">
        <f t="shared" si="33"/>
        <v>0</v>
      </c>
      <c r="BS36" s="27" t="b">
        <f>D36='Orçamento Detalhado'!J42</f>
        <v>1</v>
      </c>
    </row>
    <row r="37" spans="2:71" ht="18" customHeight="1" outlineLevel="2" thickTop="1" thickBot="1">
      <c r="B37" s="215" t="s">
        <v>265</v>
      </c>
      <c r="C37" s="275" t="str">
        <f>IF(VLOOKUP(B37,'Orçamento Detalhado'!$A$11:$I$531,4,)="","",(VLOOKUP(B37,'Orçamento Detalhado'!$A$11:$I$531,4,)))</f>
        <v>Demais elementos de canteiro (Despesas técnicas, tapume, preparo via de acesso, baias, lava rodas, portões, extintor, despesas fixas, etc)</v>
      </c>
      <c r="D37" s="276" t="str">
        <f>IF(B37="","",VLOOKUP($B37,'Orçamento Detalhado'!$A$11:$J$531,10,))</f>
        <v/>
      </c>
      <c r="E37" s="277">
        <f t="shared" si="32"/>
        <v>0</v>
      </c>
      <c r="F37" s="574">
        <v>33</v>
      </c>
      <c r="G37" s="278">
        <f t="shared" ref="G37:G38" si="221">IFERROR($D37*H37,0)</f>
        <v>0</v>
      </c>
      <c r="H37" s="561"/>
      <c r="I37" s="278">
        <f t="shared" ref="I37:I38" si="222">IFERROR($D37*J37,0)</f>
        <v>0</v>
      </c>
      <c r="J37" s="561"/>
      <c r="K37" s="278">
        <f t="shared" ref="K37:K38" si="223">IFERROR($D37*L37,0)</f>
        <v>0</v>
      </c>
      <c r="L37" s="561"/>
      <c r="M37" s="278">
        <f t="shared" ref="M37:M38" si="224">IFERROR($D37*N37,0)</f>
        <v>0</v>
      </c>
      <c r="N37" s="561"/>
      <c r="O37" s="278">
        <f t="shared" ref="O37:O38" si="225">IFERROR($D37*P37,0)</f>
        <v>0</v>
      </c>
      <c r="P37" s="561"/>
      <c r="Q37" s="278">
        <f t="shared" ref="Q37:Q38" si="226">IFERROR($D37*R37,0)</f>
        <v>0</v>
      </c>
      <c r="R37" s="561"/>
      <c r="S37" s="278">
        <f t="shared" ref="S37:S38" si="227">IFERROR($D37*T37,0)</f>
        <v>0</v>
      </c>
      <c r="T37" s="561"/>
      <c r="U37" s="278">
        <f t="shared" ref="U37:U38" si="228">IFERROR($D37*V37,0)</f>
        <v>0</v>
      </c>
      <c r="V37" s="561"/>
      <c r="W37" s="278">
        <f t="shared" ref="W37:W38" si="229">IFERROR($D37*X37,0)</f>
        <v>0</v>
      </c>
      <c r="X37" s="561"/>
      <c r="Y37" s="278">
        <f t="shared" ref="Y37:Y38" si="230">IFERROR($D37*Z37,0)</f>
        <v>0</v>
      </c>
      <c r="Z37" s="561"/>
      <c r="AA37" s="278">
        <f t="shared" ref="AA37:AA38" si="231">IFERROR($D37*AB37,0)</f>
        <v>0</v>
      </c>
      <c r="AB37" s="561"/>
      <c r="AC37" s="278">
        <f t="shared" ref="AC37:AC38" si="232">IFERROR($D37*AD37,0)</f>
        <v>0</v>
      </c>
      <c r="AD37" s="561"/>
      <c r="AE37" s="278">
        <f t="shared" ref="AE37:AE38" si="233">IFERROR($D37*AF37,0)</f>
        <v>0</v>
      </c>
      <c r="AF37" s="561"/>
      <c r="AG37" s="278">
        <f t="shared" ref="AG37:AG38" si="234">IFERROR($D37*AH37,0)</f>
        <v>0</v>
      </c>
      <c r="AH37" s="561"/>
      <c r="AI37" s="278">
        <f t="shared" ref="AI37:AI38" si="235">IFERROR($D37*AJ37,0)</f>
        <v>0</v>
      </c>
      <c r="AJ37" s="561"/>
      <c r="AK37" s="278">
        <f t="shared" ref="AK37:AK38" si="236">IFERROR($D37*AL37,0)</f>
        <v>0</v>
      </c>
      <c r="AL37" s="561"/>
      <c r="AM37" s="278">
        <f t="shared" ref="AM37:AM38" si="237">IFERROR($D37*AN37,0)</f>
        <v>0</v>
      </c>
      <c r="AN37" s="561"/>
      <c r="AO37" s="278">
        <f t="shared" ref="AO37:AO38" si="238">IFERROR($D37*AP37,0)</f>
        <v>0</v>
      </c>
      <c r="AP37" s="561"/>
      <c r="AQ37" s="278">
        <f t="shared" ref="AQ37:AQ38" si="239">IFERROR($D37*AR37,0)</f>
        <v>0</v>
      </c>
      <c r="AR37" s="561"/>
      <c r="AS37" s="278">
        <f t="shared" ref="AS37:AS38" si="240">IFERROR($D37*AT37,0)</f>
        <v>0</v>
      </c>
      <c r="AT37" s="561"/>
      <c r="AU37" s="278">
        <f t="shared" ref="AU37:AU38" si="241">IFERROR($D37*AV37,0)</f>
        <v>0</v>
      </c>
      <c r="AV37" s="561"/>
      <c r="AW37" s="278">
        <f t="shared" ref="AW37:AW38" si="242">IFERROR($D37*AX37,0)</f>
        <v>0</v>
      </c>
      <c r="AX37" s="561"/>
      <c r="AY37" s="278">
        <f t="shared" ref="AY37:AY38" si="243">IFERROR($D37*AZ37,0)</f>
        <v>0</v>
      </c>
      <c r="AZ37" s="561"/>
      <c r="BA37" s="278">
        <f t="shared" ref="BA37:BA38" si="244">IFERROR($D37*BB37,0)</f>
        <v>0</v>
      </c>
      <c r="BB37" s="561"/>
      <c r="BC37" s="278">
        <f t="shared" ref="BC37:BC38" si="245">IFERROR($D37*BD37,0)</f>
        <v>0</v>
      </c>
      <c r="BD37" s="561"/>
      <c r="BE37" s="278">
        <f t="shared" ref="BE37:BE38" si="246">IFERROR($D37*BF37,0)</f>
        <v>0</v>
      </c>
      <c r="BF37" s="561"/>
      <c r="BG37" s="278">
        <f t="shared" ref="BG37:BG38" si="247">IFERROR($D37*BH37,0)</f>
        <v>0</v>
      </c>
      <c r="BH37" s="561"/>
      <c r="BI37" s="278">
        <f t="shared" ref="BI37:BI38" si="248">IFERROR($D37*BJ37,0)</f>
        <v>0</v>
      </c>
      <c r="BJ37" s="561"/>
      <c r="BK37" s="278">
        <f t="shared" ref="BK37:BK38" si="249">IFERROR($D37*BL37,0)</f>
        <v>0</v>
      </c>
      <c r="BL37" s="561"/>
      <c r="BM37" s="278">
        <f t="shared" ref="BM37:BM38" si="250">IFERROR($D37*BN37,0)</f>
        <v>0</v>
      </c>
      <c r="BN37" s="561"/>
      <c r="BO37" s="278">
        <f t="shared" ref="BO37:BO38" si="251">IFERROR($D37*BP37,0)</f>
        <v>0</v>
      </c>
      <c r="BP37" s="561"/>
      <c r="BQ37" s="563">
        <f t="shared" ref="BQ37:BQ38" si="252">SUM(BN37,BL37,BJ37,BH37,BF37,BD37,BB37,AZ37,AX37,AV37,AT37,AR37,AP37,AN37,AL37,AJ37,AH37,AF37,AD37,AB37,Z37,X37,V37,T37,R37,P37,N37,L37,J37,H37,BP37)</f>
        <v>0</v>
      </c>
      <c r="BR37" s="322">
        <f t="shared" si="33"/>
        <v>0</v>
      </c>
      <c r="BS37" s="27" t="b">
        <f>D37='Orçamento Detalhado'!J43</f>
        <v>1</v>
      </c>
    </row>
    <row r="38" spans="2:71" ht="18" customHeight="1" outlineLevel="2" thickTop="1" thickBot="1">
      <c r="B38" s="215" t="s">
        <v>267</v>
      </c>
      <c r="C38" s="275" t="str">
        <f>IF(VLOOKUP(B38,'Orçamento Detalhado'!$A$11:$I$531,4,)="","",(VLOOKUP(B38,'Orçamento Detalhado'!$A$11:$I$531,4,)))</f>
        <v/>
      </c>
      <c r="D38" s="276" t="str">
        <f>IF(B38="","",VLOOKUP($B38,'Orçamento Detalhado'!$A$11:$J$531,10,))</f>
        <v/>
      </c>
      <c r="E38" s="277">
        <f t="shared" si="32"/>
        <v>0</v>
      </c>
      <c r="F38" s="574">
        <v>34</v>
      </c>
      <c r="G38" s="278">
        <f t="shared" si="221"/>
        <v>0</v>
      </c>
      <c r="H38" s="561"/>
      <c r="I38" s="278">
        <f t="shared" si="222"/>
        <v>0</v>
      </c>
      <c r="J38" s="561"/>
      <c r="K38" s="278">
        <f t="shared" si="223"/>
        <v>0</v>
      </c>
      <c r="L38" s="561" t="s">
        <v>1053</v>
      </c>
      <c r="M38" s="278">
        <f t="shared" si="224"/>
        <v>0</v>
      </c>
      <c r="N38" s="561"/>
      <c r="O38" s="278">
        <f t="shared" si="225"/>
        <v>0</v>
      </c>
      <c r="P38" s="561" t="s">
        <v>1053</v>
      </c>
      <c r="Q38" s="278">
        <f t="shared" si="226"/>
        <v>0</v>
      </c>
      <c r="R38" s="561" t="s">
        <v>1053</v>
      </c>
      <c r="S38" s="278">
        <f t="shared" si="227"/>
        <v>0</v>
      </c>
      <c r="T38" s="561" t="s">
        <v>1053</v>
      </c>
      <c r="U38" s="278">
        <f t="shared" si="228"/>
        <v>0</v>
      </c>
      <c r="V38" s="561" t="s">
        <v>1053</v>
      </c>
      <c r="W38" s="278">
        <f t="shared" si="229"/>
        <v>0</v>
      </c>
      <c r="X38" s="561"/>
      <c r="Y38" s="278">
        <f t="shared" si="230"/>
        <v>0</v>
      </c>
      <c r="Z38" s="561" t="s">
        <v>1053</v>
      </c>
      <c r="AA38" s="278">
        <f t="shared" si="231"/>
        <v>0</v>
      </c>
      <c r="AB38" s="561" t="s">
        <v>1053</v>
      </c>
      <c r="AC38" s="278">
        <f t="shared" si="232"/>
        <v>0</v>
      </c>
      <c r="AD38" s="561"/>
      <c r="AE38" s="278">
        <f t="shared" si="233"/>
        <v>0</v>
      </c>
      <c r="AF38" s="561"/>
      <c r="AG38" s="278">
        <f t="shared" si="234"/>
        <v>0</v>
      </c>
      <c r="AH38" s="561"/>
      <c r="AI38" s="278">
        <f t="shared" si="235"/>
        <v>0</v>
      </c>
      <c r="AJ38" s="561"/>
      <c r="AK38" s="278">
        <f t="shared" si="236"/>
        <v>0</v>
      </c>
      <c r="AL38" s="561"/>
      <c r="AM38" s="278">
        <f t="shared" si="237"/>
        <v>0</v>
      </c>
      <c r="AN38" s="561"/>
      <c r="AO38" s="278">
        <f t="shared" si="238"/>
        <v>0</v>
      </c>
      <c r="AP38" s="561"/>
      <c r="AQ38" s="278">
        <f t="shared" si="239"/>
        <v>0</v>
      </c>
      <c r="AR38" s="561"/>
      <c r="AS38" s="278">
        <f t="shared" si="240"/>
        <v>0</v>
      </c>
      <c r="AT38" s="561"/>
      <c r="AU38" s="278">
        <f t="shared" si="241"/>
        <v>0</v>
      </c>
      <c r="AV38" s="561"/>
      <c r="AW38" s="278">
        <f t="shared" si="242"/>
        <v>0</v>
      </c>
      <c r="AX38" s="561" t="s">
        <v>1053</v>
      </c>
      <c r="AY38" s="278">
        <f t="shared" si="243"/>
        <v>0</v>
      </c>
      <c r="AZ38" s="561"/>
      <c r="BA38" s="278">
        <f t="shared" si="244"/>
        <v>0</v>
      </c>
      <c r="BB38" s="561"/>
      <c r="BC38" s="278">
        <f t="shared" si="245"/>
        <v>0</v>
      </c>
      <c r="BD38" s="561"/>
      <c r="BE38" s="278">
        <f t="shared" si="246"/>
        <v>0</v>
      </c>
      <c r="BF38" s="561"/>
      <c r="BG38" s="278">
        <f t="shared" si="247"/>
        <v>0</v>
      </c>
      <c r="BH38" s="561"/>
      <c r="BI38" s="278">
        <f t="shared" si="248"/>
        <v>0</v>
      </c>
      <c r="BJ38" s="561"/>
      <c r="BK38" s="278">
        <f t="shared" si="249"/>
        <v>0</v>
      </c>
      <c r="BL38" s="561"/>
      <c r="BM38" s="278">
        <f t="shared" si="250"/>
        <v>0</v>
      </c>
      <c r="BN38" s="561"/>
      <c r="BO38" s="278">
        <f t="shared" si="251"/>
        <v>0</v>
      </c>
      <c r="BP38" s="561"/>
      <c r="BQ38" s="563">
        <f t="shared" si="252"/>
        <v>0</v>
      </c>
      <c r="BR38" s="322">
        <f t="shared" si="33"/>
        <v>0</v>
      </c>
      <c r="BS38" s="27" t="b">
        <f>D38='Orçamento Detalhado'!J44</f>
        <v>1</v>
      </c>
    </row>
    <row r="39" spans="2:71" ht="18" customHeight="1" outlineLevel="2" thickTop="1" thickBot="1">
      <c r="B39" s="215" t="s">
        <v>268</v>
      </c>
      <c r="C39" s="275" t="str">
        <f>IF(VLOOKUP(B39,'Orçamento Detalhado'!$A$11:$I$531,4,)="","",(VLOOKUP(B39,'Orçamento Detalhado'!$A$11:$I$531,4,)))</f>
        <v/>
      </c>
      <c r="D39" s="276" t="str">
        <f>IF(B39="","",VLOOKUP($B39,'Orçamento Detalhado'!$A$11:$J$531,10,))</f>
        <v/>
      </c>
      <c r="E39" s="277">
        <f t="shared" si="32"/>
        <v>0</v>
      </c>
      <c r="F39" s="574">
        <v>35</v>
      </c>
      <c r="G39" s="278">
        <f t="shared" ref="G39:G40" si="253">IFERROR($D39*H39,0)</f>
        <v>0</v>
      </c>
      <c r="H39" s="561"/>
      <c r="I39" s="278">
        <f t="shared" ref="I39:I40" si="254">IFERROR($D39*J39,0)</f>
        <v>0</v>
      </c>
      <c r="J39" s="561" t="s">
        <v>1053</v>
      </c>
      <c r="K39" s="278">
        <f t="shared" ref="K39:K40" si="255">IFERROR($D39*L39,0)</f>
        <v>0</v>
      </c>
      <c r="L39" s="561" t="s">
        <v>1053</v>
      </c>
      <c r="M39" s="278">
        <f t="shared" ref="M39:M40" si="256">IFERROR($D39*N39,0)</f>
        <v>0</v>
      </c>
      <c r="N39" s="561" t="s">
        <v>1053</v>
      </c>
      <c r="O39" s="278">
        <f t="shared" ref="O39:O40" si="257">IFERROR($D39*P39,0)</f>
        <v>0</v>
      </c>
      <c r="P39" s="561" t="s">
        <v>1053</v>
      </c>
      <c r="Q39" s="278">
        <f t="shared" ref="Q39:Q40" si="258">IFERROR($D39*R39,0)</f>
        <v>0</v>
      </c>
      <c r="R39" s="561" t="s">
        <v>1053</v>
      </c>
      <c r="S39" s="278">
        <f t="shared" ref="S39:S40" si="259">IFERROR($D39*T39,0)</f>
        <v>0</v>
      </c>
      <c r="T39" s="561" t="s">
        <v>1053</v>
      </c>
      <c r="U39" s="278">
        <f t="shared" ref="U39:U40" si="260">IFERROR($D39*V39,0)</f>
        <v>0</v>
      </c>
      <c r="V39" s="561" t="s">
        <v>1053</v>
      </c>
      <c r="W39" s="278">
        <f t="shared" ref="W39:W40" si="261">IFERROR($D39*X39,0)</f>
        <v>0</v>
      </c>
      <c r="X39" s="561" t="s">
        <v>1053</v>
      </c>
      <c r="Y39" s="278">
        <f t="shared" ref="Y39:Y40" si="262">IFERROR($D39*Z39,0)</f>
        <v>0</v>
      </c>
      <c r="Z39" s="561" t="s">
        <v>1053</v>
      </c>
      <c r="AA39" s="278">
        <f t="shared" ref="AA39:AA40" si="263">IFERROR($D39*AB39,0)</f>
        <v>0</v>
      </c>
      <c r="AB39" s="561" t="s">
        <v>1053</v>
      </c>
      <c r="AC39" s="278">
        <f t="shared" ref="AC39:AC40" si="264">IFERROR($D39*AD39,0)</f>
        <v>0</v>
      </c>
      <c r="AD39" s="561" t="s">
        <v>1053</v>
      </c>
      <c r="AE39" s="278">
        <f t="shared" ref="AE39:AE40" si="265">IFERROR($D39*AF39,0)</f>
        <v>0</v>
      </c>
      <c r="AF39" s="561"/>
      <c r="AG39" s="278">
        <f t="shared" ref="AG39:AG40" si="266">IFERROR($D39*AH39,0)</f>
        <v>0</v>
      </c>
      <c r="AH39" s="561" t="s">
        <v>1053</v>
      </c>
      <c r="AI39" s="278">
        <f t="shared" ref="AI39:AI40" si="267">IFERROR($D39*AJ39,0)</f>
        <v>0</v>
      </c>
      <c r="AJ39" s="561" t="s">
        <v>1053</v>
      </c>
      <c r="AK39" s="278">
        <f t="shared" ref="AK39:AK40" si="268">IFERROR($D39*AL39,0)</f>
        <v>0</v>
      </c>
      <c r="AL39" s="561"/>
      <c r="AM39" s="278">
        <f t="shared" ref="AM39:AM40" si="269">IFERROR($D39*AN39,0)</f>
        <v>0</v>
      </c>
      <c r="AN39" s="561" t="s">
        <v>1053</v>
      </c>
      <c r="AO39" s="278">
        <f t="shared" ref="AO39:AO40" si="270">IFERROR($D39*AP39,0)</f>
        <v>0</v>
      </c>
      <c r="AP39" s="561" t="s">
        <v>1053</v>
      </c>
      <c r="AQ39" s="278">
        <f t="shared" ref="AQ39:AQ40" si="271">IFERROR($D39*AR39,0)</f>
        <v>0</v>
      </c>
      <c r="AR39" s="561"/>
      <c r="AS39" s="278">
        <f t="shared" ref="AS39:AS40" si="272">IFERROR($D39*AT39,0)</f>
        <v>0</v>
      </c>
      <c r="AT39" s="561"/>
      <c r="AU39" s="278">
        <f t="shared" ref="AU39:AU40" si="273">IFERROR($D39*AV39,0)</f>
        <v>0</v>
      </c>
      <c r="AV39" s="561" t="s">
        <v>1053</v>
      </c>
      <c r="AW39" s="278">
        <f t="shared" ref="AW39:AW40" si="274">IFERROR($D39*AX39,0)</f>
        <v>0</v>
      </c>
      <c r="AX39" s="561" t="s">
        <v>1053</v>
      </c>
      <c r="AY39" s="278">
        <f t="shared" ref="AY39:AY40" si="275">IFERROR($D39*AZ39,0)</f>
        <v>0</v>
      </c>
      <c r="AZ39" s="561" t="s">
        <v>1053</v>
      </c>
      <c r="BA39" s="278">
        <f t="shared" ref="BA39:BA40" si="276">IFERROR($D39*BB39,0)</f>
        <v>0</v>
      </c>
      <c r="BB39" s="561" t="s">
        <v>1053</v>
      </c>
      <c r="BC39" s="278">
        <f t="shared" ref="BC39:BC40" si="277">IFERROR($D39*BD39,0)</f>
        <v>0</v>
      </c>
      <c r="BD39" s="561"/>
      <c r="BE39" s="278">
        <f t="shared" ref="BE39:BE40" si="278">IFERROR($D39*BF39,0)</f>
        <v>0</v>
      </c>
      <c r="BF39" s="561"/>
      <c r="BG39" s="278">
        <f t="shared" ref="BG39:BG40" si="279">IFERROR($D39*BH39,0)</f>
        <v>0</v>
      </c>
      <c r="BH39" s="561"/>
      <c r="BI39" s="278">
        <f t="shared" ref="BI39:BI40" si="280">IFERROR($D39*BJ39,0)</f>
        <v>0</v>
      </c>
      <c r="BJ39" s="561"/>
      <c r="BK39" s="278">
        <f t="shared" ref="BK39:BK40" si="281">IFERROR($D39*BL39,0)</f>
        <v>0</v>
      </c>
      <c r="BL39" s="561"/>
      <c r="BM39" s="278">
        <f t="shared" ref="BM39:BM40" si="282">IFERROR($D39*BN39,0)</f>
        <v>0</v>
      </c>
      <c r="BN39" s="561"/>
      <c r="BO39" s="278">
        <f t="shared" ref="BO39:BO40" si="283">IFERROR($D39*BP39,0)</f>
        <v>0</v>
      </c>
      <c r="BP39" s="561"/>
      <c r="BQ39" s="563">
        <f t="shared" ref="BQ39:BQ42" si="284">SUM(BN39,BL39,BJ39,BH39,BF39,BD39,BB39,AZ39,AX39,AV39,AT39,AR39,AP39,AN39,AL39,AJ39,AH39,AF39,AD39,AB39,Z39,X39,V39,T39,R39,P39,N39,L39,J39,H39,BP39)</f>
        <v>0</v>
      </c>
      <c r="BR39" s="322">
        <f t="shared" si="33"/>
        <v>0</v>
      </c>
      <c r="BS39" s="27" t="b">
        <f>D39='Orçamento Detalhado'!J45</f>
        <v>1</v>
      </c>
    </row>
    <row r="40" spans="2:71" ht="18" customHeight="1" outlineLevel="2" thickTop="1" thickBot="1">
      <c r="B40" s="215" t="s">
        <v>269</v>
      </c>
      <c r="C40" s="275" t="str">
        <f>IF(VLOOKUP(B40,'Orçamento Detalhado'!$A$11:$I$531,4,)="","",(VLOOKUP(B40,'Orçamento Detalhado'!$A$11:$I$531,4,)))</f>
        <v/>
      </c>
      <c r="D40" s="276" t="str">
        <f>IF(B40="","",VLOOKUP($B40,'Orçamento Detalhado'!$A$11:$J$531,10,))</f>
        <v/>
      </c>
      <c r="E40" s="277">
        <f t="shared" si="32"/>
        <v>0</v>
      </c>
      <c r="F40" s="574">
        <v>36</v>
      </c>
      <c r="G40" s="278">
        <f t="shared" si="253"/>
        <v>0</v>
      </c>
      <c r="H40" s="561"/>
      <c r="I40" s="278">
        <f t="shared" si="254"/>
        <v>0</v>
      </c>
      <c r="J40" s="561" t="s">
        <v>1053</v>
      </c>
      <c r="K40" s="278">
        <f t="shared" si="255"/>
        <v>0</v>
      </c>
      <c r="L40" s="561" t="s">
        <v>1053</v>
      </c>
      <c r="M40" s="278">
        <f t="shared" si="256"/>
        <v>0</v>
      </c>
      <c r="N40" s="561" t="s">
        <v>1053</v>
      </c>
      <c r="O40" s="278">
        <f t="shared" si="257"/>
        <v>0</v>
      </c>
      <c r="P40" s="561" t="s">
        <v>1053</v>
      </c>
      <c r="Q40" s="278">
        <f t="shared" si="258"/>
        <v>0</v>
      </c>
      <c r="R40" s="561" t="s">
        <v>1053</v>
      </c>
      <c r="S40" s="278">
        <f t="shared" si="259"/>
        <v>0</v>
      </c>
      <c r="T40" s="561" t="s">
        <v>1053</v>
      </c>
      <c r="U40" s="278">
        <f t="shared" si="260"/>
        <v>0</v>
      </c>
      <c r="V40" s="561" t="s">
        <v>1053</v>
      </c>
      <c r="W40" s="278">
        <f t="shared" si="261"/>
        <v>0</v>
      </c>
      <c r="X40" s="561" t="s">
        <v>1053</v>
      </c>
      <c r="Y40" s="278">
        <f t="shared" si="262"/>
        <v>0</v>
      </c>
      <c r="Z40" s="561" t="s">
        <v>1053</v>
      </c>
      <c r="AA40" s="278">
        <f t="shared" si="263"/>
        <v>0</v>
      </c>
      <c r="AB40" s="561" t="s">
        <v>1053</v>
      </c>
      <c r="AC40" s="278">
        <f t="shared" si="264"/>
        <v>0</v>
      </c>
      <c r="AD40" s="561" t="s">
        <v>1053</v>
      </c>
      <c r="AE40" s="278">
        <f t="shared" si="265"/>
        <v>0</v>
      </c>
      <c r="AF40" s="561" t="s">
        <v>1053</v>
      </c>
      <c r="AG40" s="278">
        <f t="shared" si="266"/>
        <v>0</v>
      </c>
      <c r="AH40" s="561" t="s">
        <v>1053</v>
      </c>
      <c r="AI40" s="278">
        <f t="shared" si="267"/>
        <v>0</v>
      </c>
      <c r="AJ40" s="561" t="s">
        <v>1053</v>
      </c>
      <c r="AK40" s="278">
        <f t="shared" si="268"/>
        <v>0</v>
      </c>
      <c r="AL40" s="561" t="s">
        <v>1053</v>
      </c>
      <c r="AM40" s="278">
        <f t="shared" si="269"/>
        <v>0</v>
      </c>
      <c r="AN40" s="561" t="s">
        <v>1053</v>
      </c>
      <c r="AO40" s="278">
        <f t="shared" si="270"/>
        <v>0</v>
      </c>
      <c r="AP40" s="561" t="s">
        <v>1053</v>
      </c>
      <c r="AQ40" s="278">
        <f t="shared" si="271"/>
        <v>0</v>
      </c>
      <c r="AR40" s="561"/>
      <c r="AS40" s="278">
        <f t="shared" si="272"/>
        <v>0</v>
      </c>
      <c r="AT40" s="561"/>
      <c r="AU40" s="278">
        <f t="shared" si="273"/>
        <v>0</v>
      </c>
      <c r="AV40" s="561" t="s">
        <v>1053</v>
      </c>
      <c r="AW40" s="278">
        <f t="shared" si="274"/>
        <v>0</v>
      </c>
      <c r="AX40" s="561" t="s">
        <v>1053</v>
      </c>
      <c r="AY40" s="278">
        <f t="shared" si="275"/>
        <v>0</v>
      </c>
      <c r="AZ40" s="561" t="s">
        <v>1053</v>
      </c>
      <c r="BA40" s="278">
        <f t="shared" si="276"/>
        <v>0</v>
      </c>
      <c r="BB40" s="561" t="s">
        <v>1053</v>
      </c>
      <c r="BC40" s="278">
        <f t="shared" si="277"/>
        <v>0</v>
      </c>
      <c r="BD40" s="561" t="s">
        <v>1053</v>
      </c>
      <c r="BE40" s="278">
        <f t="shared" si="278"/>
        <v>0</v>
      </c>
      <c r="BF40" s="561"/>
      <c r="BG40" s="278">
        <f t="shared" si="279"/>
        <v>0</v>
      </c>
      <c r="BH40" s="561"/>
      <c r="BI40" s="278">
        <f t="shared" si="280"/>
        <v>0</v>
      </c>
      <c r="BJ40" s="561"/>
      <c r="BK40" s="278">
        <f t="shared" si="281"/>
        <v>0</v>
      </c>
      <c r="BL40" s="561"/>
      <c r="BM40" s="278">
        <f t="shared" si="282"/>
        <v>0</v>
      </c>
      <c r="BN40" s="561"/>
      <c r="BO40" s="278">
        <f t="shared" si="283"/>
        <v>0</v>
      </c>
      <c r="BP40" s="561"/>
      <c r="BQ40" s="563">
        <f t="shared" si="284"/>
        <v>0</v>
      </c>
      <c r="BR40" s="322">
        <f t="shared" si="33"/>
        <v>0</v>
      </c>
      <c r="BS40" s="27" t="b">
        <f>D40='Orçamento Detalhado'!J46</f>
        <v>1</v>
      </c>
    </row>
    <row r="41" spans="2:71" ht="18" customHeight="1" outlineLevel="2" thickTop="1" thickBot="1">
      <c r="B41" s="215" t="s">
        <v>270</v>
      </c>
      <c r="C41" s="275" t="str">
        <f>IF(VLOOKUP(B41,'Orçamento Detalhado'!$A$11:$I$531,4,)="","",(VLOOKUP(B41,'Orçamento Detalhado'!$A$11:$I$531,4,)))</f>
        <v/>
      </c>
      <c r="D41" s="276" t="str">
        <f>IF(B41="","",VLOOKUP($B41,'Orçamento Detalhado'!$A$11:$J$531,10,))</f>
        <v/>
      </c>
      <c r="E41" s="277">
        <f t="shared" si="32"/>
        <v>0</v>
      </c>
      <c r="F41" s="574">
        <v>37</v>
      </c>
      <c r="G41" s="278">
        <f t="shared" ref="G41" si="285">IFERROR($D41*H41,0)</f>
        <v>0</v>
      </c>
      <c r="H41" s="561"/>
      <c r="I41" s="278">
        <f t="shared" ref="I41" si="286">IFERROR($D41*J41,0)</f>
        <v>0</v>
      </c>
      <c r="J41" s="561" t="s">
        <v>1053</v>
      </c>
      <c r="K41" s="278">
        <f t="shared" ref="K41" si="287">IFERROR($D41*L41,0)</f>
        <v>0</v>
      </c>
      <c r="L41" s="561" t="s">
        <v>1053</v>
      </c>
      <c r="M41" s="278">
        <f t="shared" ref="M41" si="288">IFERROR($D41*N41,0)</f>
        <v>0</v>
      </c>
      <c r="N41" s="561" t="s">
        <v>1053</v>
      </c>
      <c r="O41" s="278">
        <f t="shared" ref="O41" si="289">IFERROR($D41*P41,0)</f>
        <v>0</v>
      </c>
      <c r="P41" s="561" t="s">
        <v>1053</v>
      </c>
      <c r="Q41" s="278">
        <f t="shared" ref="Q41" si="290">IFERROR($D41*R41,0)</f>
        <v>0</v>
      </c>
      <c r="R41" s="561" t="s">
        <v>1053</v>
      </c>
      <c r="S41" s="278">
        <f t="shared" ref="S41" si="291">IFERROR($D41*T41,0)</f>
        <v>0</v>
      </c>
      <c r="T41" s="561" t="s">
        <v>1053</v>
      </c>
      <c r="U41" s="278">
        <f t="shared" ref="U41" si="292">IFERROR($D41*V41,0)</f>
        <v>0</v>
      </c>
      <c r="V41" s="561" t="s">
        <v>1053</v>
      </c>
      <c r="W41" s="278">
        <f t="shared" ref="W41" si="293">IFERROR($D41*X41,0)</f>
        <v>0</v>
      </c>
      <c r="X41" s="561" t="s">
        <v>1053</v>
      </c>
      <c r="Y41" s="278">
        <f t="shared" ref="Y41" si="294">IFERROR($D41*Z41,0)</f>
        <v>0</v>
      </c>
      <c r="Z41" s="561" t="s">
        <v>1053</v>
      </c>
      <c r="AA41" s="278">
        <f t="shared" ref="AA41" si="295">IFERROR($D41*AB41,0)</f>
        <v>0</v>
      </c>
      <c r="AB41" s="561" t="s">
        <v>1053</v>
      </c>
      <c r="AC41" s="278">
        <f t="shared" ref="AC41" si="296">IFERROR($D41*AD41,0)</f>
        <v>0</v>
      </c>
      <c r="AD41" s="561" t="s">
        <v>1053</v>
      </c>
      <c r="AE41" s="278">
        <f t="shared" ref="AE41" si="297">IFERROR($D41*AF41,0)</f>
        <v>0</v>
      </c>
      <c r="AF41" s="561" t="s">
        <v>1053</v>
      </c>
      <c r="AG41" s="278">
        <f t="shared" ref="AG41" si="298">IFERROR($D41*AH41,0)</f>
        <v>0</v>
      </c>
      <c r="AH41" s="561" t="s">
        <v>1053</v>
      </c>
      <c r="AI41" s="278">
        <f t="shared" ref="AI41" si="299">IFERROR($D41*AJ41,0)</f>
        <v>0</v>
      </c>
      <c r="AJ41" s="561" t="s">
        <v>1053</v>
      </c>
      <c r="AK41" s="278">
        <f t="shared" ref="AK41" si="300">IFERROR($D41*AL41,0)</f>
        <v>0</v>
      </c>
      <c r="AL41" s="561" t="s">
        <v>1053</v>
      </c>
      <c r="AM41" s="278">
        <f t="shared" ref="AM41" si="301">IFERROR($D41*AN41,0)</f>
        <v>0</v>
      </c>
      <c r="AN41" s="561" t="s">
        <v>1053</v>
      </c>
      <c r="AO41" s="278">
        <f t="shared" ref="AO41" si="302">IFERROR($D41*AP41,0)</f>
        <v>0</v>
      </c>
      <c r="AP41" s="561" t="s">
        <v>1053</v>
      </c>
      <c r="AQ41" s="278">
        <f t="shared" ref="AQ41" si="303">IFERROR($D41*AR41,0)</f>
        <v>0</v>
      </c>
      <c r="AR41" s="561" t="s">
        <v>1053</v>
      </c>
      <c r="AS41" s="278">
        <f t="shared" ref="AS41" si="304">IFERROR($D41*AT41,0)</f>
        <v>0</v>
      </c>
      <c r="AT41" s="561" t="s">
        <v>1053</v>
      </c>
      <c r="AU41" s="278">
        <f t="shared" ref="AU41" si="305">IFERROR($D41*AV41,0)</f>
        <v>0</v>
      </c>
      <c r="AV41" s="561" t="s">
        <v>1053</v>
      </c>
      <c r="AW41" s="278">
        <f t="shared" ref="AW41" si="306">IFERROR($D41*AX41,0)</f>
        <v>0</v>
      </c>
      <c r="AX41" s="561" t="s">
        <v>1053</v>
      </c>
      <c r="AY41" s="278">
        <f t="shared" ref="AY41" si="307">IFERROR($D41*AZ41,0)</f>
        <v>0</v>
      </c>
      <c r="AZ41" s="561" t="s">
        <v>1053</v>
      </c>
      <c r="BA41" s="278">
        <f t="shared" ref="BA41" si="308">IFERROR($D41*BB41,0)</f>
        <v>0</v>
      </c>
      <c r="BB41" s="561" t="s">
        <v>1053</v>
      </c>
      <c r="BC41" s="278">
        <f t="shared" ref="BC41" si="309">IFERROR($D41*BD41,0)</f>
        <v>0</v>
      </c>
      <c r="BD41" s="561" t="s">
        <v>1053</v>
      </c>
      <c r="BE41" s="278">
        <f t="shared" ref="BE41" si="310">IFERROR($D41*BF41,0)</f>
        <v>0</v>
      </c>
      <c r="BF41" s="561"/>
      <c r="BG41" s="278">
        <f t="shared" ref="BG41" si="311">IFERROR($D41*BH41,0)</f>
        <v>0</v>
      </c>
      <c r="BH41" s="561"/>
      <c r="BI41" s="278">
        <f t="shared" ref="BI41" si="312">IFERROR($D41*BJ41,0)</f>
        <v>0</v>
      </c>
      <c r="BJ41" s="561"/>
      <c r="BK41" s="278">
        <f t="shared" ref="BK41" si="313">IFERROR($D41*BL41,0)</f>
        <v>0</v>
      </c>
      <c r="BL41" s="561"/>
      <c r="BM41" s="278">
        <f t="shared" ref="BM41" si="314">IFERROR($D41*BN41,0)</f>
        <v>0</v>
      </c>
      <c r="BN41" s="561"/>
      <c r="BO41" s="278">
        <f t="shared" ref="BO41" si="315">IFERROR($D41*BP41,0)</f>
        <v>0</v>
      </c>
      <c r="BP41" s="561"/>
      <c r="BQ41" s="563">
        <f t="shared" si="284"/>
        <v>0</v>
      </c>
      <c r="BR41" s="322">
        <f t="shared" si="33"/>
        <v>0</v>
      </c>
      <c r="BS41" s="27" t="b">
        <f>D41='Orçamento Detalhado'!J47</f>
        <v>1</v>
      </c>
    </row>
    <row r="42" spans="2:71" ht="18" customHeight="1" thickTop="1" thickBot="1">
      <c r="B42" s="225">
        <v>2</v>
      </c>
      <c r="C42" s="222" t="str">
        <f>IF(B42="","",VLOOKUP(B42,'Orçamento Detalhado'!$A$11:$I$531,4,))</f>
        <v>HABITAÇÃO (com BDI)</v>
      </c>
      <c r="D42" s="261">
        <f>SUM(D43,D59,D71,D81,D100,D114,D132,D142,D152,D169,D185,D196,D206,D224,D243,D266,D317,D327,D347)</f>
        <v>0</v>
      </c>
      <c r="E42" s="262">
        <f t="shared" si="32"/>
        <v>0</v>
      </c>
      <c r="F42" s="574">
        <v>38</v>
      </c>
      <c r="G42" s="261">
        <f>SUM(G43,G59,G71,G81,G100,G114,G132,G142,G152,G169,G185,G196,G206,G224,G243,G266,G317,G327,G347)</f>
        <v>0</v>
      </c>
      <c r="H42" s="262">
        <f>IFERROR(G42/$D42,0)</f>
        <v>0</v>
      </c>
      <c r="I42" s="261">
        <f t="shared" ref="I42" si="316">SUM(I43,I59,I71,I81,I100,I114,I132,I142,I152,I169,I185,I196,I206,I224,I243,I266,I317,I327,I347)</f>
        <v>0</v>
      </c>
      <c r="J42" s="262">
        <f t="shared" ref="J42" si="317">IFERROR(I42/$D42,0)</f>
        <v>0</v>
      </c>
      <c r="K42" s="261">
        <f t="shared" ref="K42" si="318">SUM(K43,K59,K71,K81,K100,K114,K132,K142,K152,K169,K185,K196,K206,K224,K243,K266,K317,K327,K347)</f>
        <v>0</v>
      </c>
      <c r="L42" s="262">
        <f t="shared" ref="L42" si="319">IFERROR(K42/$D42,0)</f>
        <v>0</v>
      </c>
      <c r="M42" s="261">
        <f t="shared" ref="M42" si="320">SUM(M43,M59,M71,M81,M100,M114,M132,M142,M152,M169,M185,M196,M206,M224,M243,M266,M317,M327,M347)</f>
        <v>0</v>
      </c>
      <c r="N42" s="262">
        <f t="shared" ref="N42" si="321">IFERROR(M42/$D42,0)</f>
        <v>0</v>
      </c>
      <c r="O42" s="261">
        <f t="shared" ref="O42" si="322">SUM(O43,O59,O71,O81,O100,O114,O132,O142,O152,O169,O185,O196,O206,O224,O243,O266,O317,O327,O347)</f>
        <v>0</v>
      </c>
      <c r="P42" s="262">
        <f t="shared" ref="P42" si="323">IFERROR(O42/$D42,0)</f>
        <v>0</v>
      </c>
      <c r="Q42" s="261">
        <f t="shared" ref="Q42" si="324">SUM(Q43,Q59,Q71,Q81,Q100,Q114,Q132,Q142,Q152,Q169,Q185,Q196,Q206,Q224,Q243,Q266,Q317,Q327,Q347)</f>
        <v>0</v>
      </c>
      <c r="R42" s="262">
        <f t="shared" ref="R42" si="325">IFERROR(Q42/$D42,0)</f>
        <v>0</v>
      </c>
      <c r="S42" s="261">
        <f t="shared" ref="S42" si="326">SUM(S43,S59,S71,S81,S100,S114,S132,S142,S152,S169,S185,S196,S206,S224,S243,S266,S317,S327,S347)</f>
        <v>0</v>
      </c>
      <c r="T42" s="262">
        <f t="shared" ref="T42" si="327">IFERROR(S42/$D42,0)</f>
        <v>0</v>
      </c>
      <c r="U42" s="261">
        <f t="shared" ref="U42" si="328">SUM(U43,U59,U71,U81,U100,U114,U132,U142,U152,U169,U185,U196,U206,U224,U243,U266,U317,U327,U347)</f>
        <v>0</v>
      </c>
      <c r="V42" s="262">
        <f t="shared" ref="V42:X42" si="329">IFERROR(U42/$D42,0)</f>
        <v>0</v>
      </c>
      <c r="W42" s="261">
        <f t="shared" ref="W42" si="330">SUM(W43,W59,W71,W81,W100,W114,W132,W142,W152,W169,W185,W196,W206,W224,W243,W266,W317,W327,W347)</f>
        <v>0</v>
      </c>
      <c r="X42" s="262">
        <f t="shared" si="329"/>
        <v>0</v>
      </c>
      <c r="Y42" s="261">
        <f t="shared" ref="Y42" si="331">SUM(Y43,Y59,Y71,Y81,Y100,Y114,Y132,Y142,Y152,Y169,Y185,Y196,Y206,Y224,Y243,Y266,Y317,Y327,Y347)</f>
        <v>0</v>
      </c>
      <c r="Z42" s="262">
        <f t="shared" ref="Z42" si="332">IFERROR(Y42/$D42,0)</f>
        <v>0</v>
      </c>
      <c r="AA42" s="261">
        <f t="shared" ref="AA42" si="333">SUM(AA43,AA59,AA71,AA81,AA100,AA114,AA132,AA142,AA152,AA169,AA185,AA196,AA206,AA224,AA243,AA266,AA317,AA327,AA347)</f>
        <v>0</v>
      </c>
      <c r="AB42" s="262">
        <f t="shared" ref="AB42" si="334">IFERROR(AA42/$D42,0)</f>
        <v>0</v>
      </c>
      <c r="AC42" s="261">
        <f t="shared" ref="AC42" si="335">SUM(AC43,AC59,AC71,AC81,AC100,AC114,AC132,AC142,AC152,AC169,AC185,AC196,AC206,AC224,AC243,AC266,AC317,AC327,AC347)</f>
        <v>0</v>
      </c>
      <c r="AD42" s="262">
        <f t="shared" ref="AD42" si="336">IFERROR(AC42/$D42,0)</f>
        <v>0</v>
      </c>
      <c r="AE42" s="261">
        <f t="shared" ref="AE42" si="337">SUM(AE43,AE59,AE71,AE81,AE100,AE114,AE132,AE142,AE152,AE169,AE185,AE196,AE206,AE224,AE243,AE266,AE317,AE327,AE347)</f>
        <v>0</v>
      </c>
      <c r="AF42" s="262">
        <f t="shared" ref="AF42" si="338">IFERROR(AE42/$D42,0)</f>
        <v>0</v>
      </c>
      <c r="AG42" s="261">
        <f t="shared" ref="AG42" si="339">SUM(AG43,AG59,AG71,AG81,AG100,AG114,AG132,AG142,AG152,AG169,AG185,AG196,AG206,AG224,AG243,AG266,AG317,AG327,AG347)</f>
        <v>0</v>
      </c>
      <c r="AH42" s="262">
        <f t="shared" ref="AH42" si="340">IFERROR(AG42/$D42,0)</f>
        <v>0</v>
      </c>
      <c r="AI42" s="261">
        <f t="shared" ref="AI42" si="341">SUM(AI43,AI59,AI71,AI81,AI100,AI114,AI132,AI142,AI152,AI169,AI185,AI196,AI206,AI224,AI243,AI266,AI317,AI327,AI347)</f>
        <v>0</v>
      </c>
      <c r="AJ42" s="262">
        <f t="shared" ref="AJ42" si="342">IFERROR(AI42/$D42,0)</f>
        <v>0</v>
      </c>
      <c r="AK42" s="261">
        <f t="shared" ref="AK42" si="343">SUM(AK43,AK59,AK71,AK81,AK100,AK114,AK132,AK142,AK152,AK169,AK185,AK196,AK206,AK224,AK243,AK266,AK317,AK327,AK347)</f>
        <v>0</v>
      </c>
      <c r="AL42" s="262">
        <f t="shared" ref="AL42" si="344">IFERROR(AK42/$D42,0)</f>
        <v>0</v>
      </c>
      <c r="AM42" s="261">
        <f t="shared" ref="AM42" si="345">SUM(AM43,AM59,AM71,AM81,AM100,AM114,AM132,AM142,AM152,AM169,AM185,AM196,AM206,AM224,AM243,AM266,AM317,AM327,AM347)</f>
        <v>0</v>
      </c>
      <c r="AN42" s="262">
        <f t="shared" ref="AN42" si="346">IFERROR(AM42/$D42,0)</f>
        <v>0</v>
      </c>
      <c r="AO42" s="261">
        <f t="shared" ref="AO42" si="347">SUM(AO43,AO59,AO71,AO81,AO100,AO114,AO132,AO142,AO152,AO169,AO185,AO196,AO206,AO224,AO243,AO266,AO317,AO327,AO347)</f>
        <v>0</v>
      </c>
      <c r="AP42" s="262">
        <f t="shared" ref="AP42" si="348">IFERROR(AO42/$D42,0)</f>
        <v>0</v>
      </c>
      <c r="AQ42" s="261">
        <f t="shared" ref="AQ42" si="349">SUM(AQ43,AQ59,AQ71,AQ81,AQ100,AQ114,AQ132,AQ142,AQ152,AQ169,AQ185,AQ196,AQ206,AQ224,AQ243,AQ266,AQ317,AQ327,AQ347)</f>
        <v>0</v>
      </c>
      <c r="AR42" s="262">
        <f t="shared" ref="AR42" si="350">IFERROR(AQ42/$D42,0)</f>
        <v>0</v>
      </c>
      <c r="AS42" s="261">
        <f t="shared" ref="AS42" si="351">SUM(AS43,AS59,AS71,AS81,AS100,AS114,AS132,AS142,AS152,AS169,AS185,AS196,AS206,AS224,AS243,AS266,AS317,AS327,AS347)</f>
        <v>0</v>
      </c>
      <c r="AT42" s="262">
        <f t="shared" ref="AT42" si="352">IFERROR(AS42/$D42,0)</f>
        <v>0</v>
      </c>
      <c r="AU42" s="261">
        <f t="shared" ref="AU42" si="353">SUM(AU43,AU59,AU71,AU81,AU100,AU114,AU132,AU142,AU152,AU169,AU185,AU196,AU206,AU224,AU243,AU266,AU317,AU327,AU347)</f>
        <v>0</v>
      </c>
      <c r="AV42" s="262">
        <f t="shared" ref="AV42" si="354">IFERROR(AU42/$D42,0)</f>
        <v>0</v>
      </c>
      <c r="AW42" s="261">
        <f t="shared" ref="AW42" si="355">SUM(AW43,AW59,AW71,AW81,AW100,AW114,AW132,AW142,AW152,AW169,AW185,AW196,AW206,AW224,AW243,AW266,AW317,AW327,AW347)</f>
        <v>0</v>
      </c>
      <c r="AX42" s="262">
        <f t="shared" ref="AX42" si="356">IFERROR(AW42/$D42,0)</f>
        <v>0</v>
      </c>
      <c r="AY42" s="261">
        <f t="shared" ref="AY42" si="357">SUM(AY43,AY59,AY71,AY81,AY100,AY114,AY132,AY142,AY152,AY169,AY185,AY196,AY206,AY224,AY243,AY266,AY317,AY327,AY347)</f>
        <v>0</v>
      </c>
      <c r="AZ42" s="262">
        <f t="shared" ref="AZ42" si="358">IFERROR(AY42/$D42,0)</f>
        <v>0</v>
      </c>
      <c r="BA42" s="261">
        <f t="shared" ref="BA42" si="359">SUM(BA43,BA59,BA71,BA81,BA100,BA114,BA132,BA142,BA152,BA169,BA185,BA196,BA206,BA224,BA243,BA266,BA317,BA327,BA347)</f>
        <v>0</v>
      </c>
      <c r="BB42" s="262">
        <f t="shared" ref="BB42" si="360">IFERROR(BA42/$D42,0)</f>
        <v>0</v>
      </c>
      <c r="BC42" s="261">
        <f t="shared" ref="BC42" si="361">SUM(BC43,BC59,BC71,BC81,BC100,BC114,BC132,BC142,BC152,BC169,BC185,BC196,BC206,BC224,BC243,BC266,BC317,BC327,BC347)</f>
        <v>0</v>
      </c>
      <c r="BD42" s="262">
        <f t="shared" ref="BD42" si="362">IFERROR(BC42/$D42,0)</f>
        <v>0</v>
      </c>
      <c r="BE42" s="261">
        <f t="shared" ref="BE42" si="363">SUM(BE43,BE59,BE71,BE81,BE100,BE114,BE132,BE142,BE152,BE169,BE185,BE196,BE206,BE224,BE243,BE266,BE317,BE327,BE347)</f>
        <v>0</v>
      </c>
      <c r="BF42" s="262">
        <f t="shared" ref="BF42" si="364">IFERROR(BE42/$D42,0)</f>
        <v>0</v>
      </c>
      <c r="BG42" s="261">
        <f t="shared" ref="BG42" si="365">SUM(BG43,BG59,BG71,BG81,BG100,BG114,BG132,BG142,BG152,BG169,BG185,BG196,BG206,BG224,BG243,BG266,BG317,BG327,BG347)</f>
        <v>0</v>
      </c>
      <c r="BH42" s="262">
        <f t="shared" ref="BH42" si="366">IFERROR(BG42/$D42,0)</f>
        <v>0</v>
      </c>
      <c r="BI42" s="261">
        <f t="shared" ref="BI42" si="367">SUM(BI43,BI59,BI71,BI81,BI100,BI114,BI132,BI142,BI152,BI169,BI185,BI196,BI206,BI224,BI243,BI266,BI317,BI327,BI347)</f>
        <v>0</v>
      </c>
      <c r="BJ42" s="262">
        <f t="shared" ref="BJ42" si="368">IFERROR(BI42/$D42,0)</f>
        <v>0</v>
      </c>
      <c r="BK42" s="261">
        <f t="shared" ref="BK42" si="369">SUM(BK43,BK59,BK71,BK81,BK100,BK114,BK132,BK142,BK152,BK169,BK185,BK196,BK206,BK224,BK243,BK266,BK317,BK327,BK347)</f>
        <v>0</v>
      </c>
      <c r="BL42" s="262">
        <f t="shared" ref="BL42" si="370">IFERROR(BK42/$D42,0)</f>
        <v>0</v>
      </c>
      <c r="BM42" s="261">
        <f t="shared" ref="BM42" si="371">SUM(BM43,BM59,BM71,BM81,BM100,BM114,BM132,BM142,BM152,BM169,BM185,BM196,BM206,BM224,BM243,BM266,BM317,BM327,BM347)</f>
        <v>0</v>
      </c>
      <c r="BN42" s="262">
        <f t="shared" ref="BN42" si="372">IFERROR(BM42/$D42,0)</f>
        <v>0</v>
      </c>
      <c r="BO42" s="261">
        <f t="shared" ref="BO42" si="373">SUM(BO43,BO59,BO71,BO81,BO100,BO114,BO132,BO142,BO152,BO169,BO185,BO196,BO206,BO224,BO243,BO266,BO317,BO327,BO347)</f>
        <v>0</v>
      </c>
      <c r="BP42" s="262">
        <f t="shared" ref="BP42" si="374">IFERROR(BO42/$D42,0)</f>
        <v>0</v>
      </c>
      <c r="BQ42" s="563">
        <f t="shared" si="284"/>
        <v>0</v>
      </c>
      <c r="BR42" s="322">
        <f t="shared" ref="BR42" si="375">SUM(G42,I42,K42,M42,O42,Q42,S42,U42,W42,Y42,AA42,AC42,AE42,AG42,AI42,AK42,AM42,AO42,AQ42,AS42,AU42,AW42,AY42,BA42,BC42,BE42,BG42,BI42,BK42,BM42,BO42)</f>
        <v>0</v>
      </c>
      <c r="BS42" s="27" t="b">
        <f>D42='Orçamento Detalhado'!J48</f>
        <v>1</v>
      </c>
    </row>
    <row r="43" spans="2:71" ht="18" customHeight="1" outlineLevel="1" thickTop="1" thickBot="1">
      <c r="B43" s="260" t="s">
        <v>135</v>
      </c>
      <c r="C43" s="281" t="str">
        <f>IF(B43="","",VLOOKUP(B43,'Orçamento Detalhado'!$A$11:$I$531,4,))</f>
        <v>FUNDAÇÕES</v>
      </c>
      <c r="D43" s="263">
        <f>SUM(D44:D58)</f>
        <v>0</v>
      </c>
      <c r="E43" s="264">
        <f t="shared" si="32"/>
        <v>0</v>
      </c>
      <c r="F43" s="574">
        <v>39</v>
      </c>
      <c r="G43" s="265">
        <f>SUM(G44:G58)</f>
        <v>0</v>
      </c>
      <c r="H43" s="560">
        <f>IFERROR(G43/$D43,0)</f>
        <v>0</v>
      </c>
      <c r="I43" s="265">
        <f>SUM(I44:I58)</f>
        <v>0</v>
      </c>
      <c r="J43" s="560">
        <f>IFERROR(I43/$D43,0)</f>
        <v>0</v>
      </c>
      <c r="K43" s="265">
        <f>SUM(K44:K58)</f>
        <v>0</v>
      </c>
      <c r="L43" s="560">
        <f>IFERROR(K43/$D43,0)</f>
        <v>0</v>
      </c>
      <c r="M43" s="265">
        <f>SUM(M44:M58)</f>
        <v>0</v>
      </c>
      <c r="N43" s="560">
        <f>IFERROR(M43/$D43,0)</f>
        <v>0</v>
      </c>
      <c r="O43" s="265">
        <f>SUM(O44:O58)</f>
        <v>0</v>
      </c>
      <c r="P43" s="560">
        <f>IFERROR(O43/$D43,0)</f>
        <v>0</v>
      </c>
      <c r="Q43" s="265">
        <f>SUM(Q44:Q58)</f>
        <v>0</v>
      </c>
      <c r="R43" s="560">
        <f>IFERROR(Q43/$D43,0)</f>
        <v>0</v>
      </c>
      <c r="S43" s="265">
        <f>SUM(S44:S58)</f>
        <v>0</v>
      </c>
      <c r="T43" s="560">
        <f>IFERROR(S43/$D43,0)</f>
        <v>0</v>
      </c>
      <c r="U43" s="265">
        <f>SUM(U44:U58)</f>
        <v>0</v>
      </c>
      <c r="V43" s="560">
        <f>IFERROR(U43/$D43,0)</f>
        <v>0</v>
      </c>
      <c r="W43" s="265">
        <f>SUM(W44:W58)</f>
        <v>0</v>
      </c>
      <c r="X43" s="560">
        <f>IFERROR(W43/$D43,0)</f>
        <v>0</v>
      </c>
      <c r="Y43" s="265">
        <f>SUM(Y44:Y58)</f>
        <v>0</v>
      </c>
      <c r="Z43" s="560">
        <f>IFERROR(Y43/$D43,0)</f>
        <v>0</v>
      </c>
      <c r="AA43" s="265">
        <f>SUM(AA44:AA58)</f>
        <v>0</v>
      </c>
      <c r="AB43" s="560">
        <f>IFERROR(AA43/$D43,0)</f>
        <v>0</v>
      </c>
      <c r="AC43" s="265">
        <f>SUM(AC44:AC58)</f>
        <v>0</v>
      </c>
      <c r="AD43" s="560">
        <f>IFERROR(AC43/$D43,0)</f>
        <v>0</v>
      </c>
      <c r="AE43" s="265">
        <f>SUM(AE44:AE58)</f>
        <v>0</v>
      </c>
      <c r="AF43" s="560">
        <f>IFERROR(AE43/$D43,0)</f>
        <v>0</v>
      </c>
      <c r="AG43" s="265">
        <f>SUM(AG44:AG58)</f>
        <v>0</v>
      </c>
      <c r="AH43" s="560">
        <f>IFERROR(AG43/$D43,0)</f>
        <v>0</v>
      </c>
      <c r="AI43" s="265">
        <f>SUM(AI44:AI58)</f>
        <v>0</v>
      </c>
      <c r="AJ43" s="560">
        <f>IFERROR(AI43/$D43,0)</f>
        <v>0</v>
      </c>
      <c r="AK43" s="265">
        <f>SUM(AK44:AK58)</f>
        <v>0</v>
      </c>
      <c r="AL43" s="560">
        <f>IFERROR(AK43/$D43,0)</f>
        <v>0</v>
      </c>
      <c r="AM43" s="265">
        <f>SUM(AM44:AM58)</f>
        <v>0</v>
      </c>
      <c r="AN43" s="560">
        <f>IFERROR(AM43/$D43,0)</f>
        <v>0</v>
      </c>
      <c r="AO43" s="265">
        <f>SUM(AO44:AO58)</f>
        <v>0</v>
      </c>
      <c r="AP43" s="560">
        <f>IFERROR(AO43/$D43,0)</f>
        <v>0</v>
      </c>
      <c r="AQ43" s="265">
        <f>SUM(AQ44:AQ58)</f>
        <v>0</v>
      </c>
      <c r="AR43" s="560">
        <f>IFERROR(AQ43/$D43,0)</f>
        <v>0</v>
      </c>
      <c r="AS43" s="265">
        <f>SUM(AS44:AS58)</f>
        <v>0</v>
      </c>
      <c r="AT43" s="560">
        <f>IFERROR(AS43/$D43,0)</f>
        <v>0</v>
      </c>
      <c r="AU43" s="265">
        <f>SUM(AU44:AU58)</f>
        <v>0</v>
      </c>
      <c r="AV43" s="560">
        <f>IFERROR(AU43/$D43,0)</f>
        <v>0</v>
      </c>
      <c r="AW43" s="265">
        <f>SUM(AW44:AW58)</f>
        <v>0</v>
      </c>
      <c r="AX43" s="560">
        <f>IFERROR(AW43/$D43,0)</f>
        <v>0</v>
      </c>
      <c r="AY43" s="265">
        <f>SUM(AY44:AY58)</f>
        <v>0</v>
      </c>
      <c r="AZ43" s="560">
        <f>IFERROR(AY43/$D43,0)</f>
        <v>0</v>
      </c>
      <c r="BA43" s="265">
        <f>SUM(BA44:BA58)</f>
        <v>0</v>
      </c>
      <c r="BB43" s="560">
        <f>IFERROR(BA43/$D43,0)</f>
        <v>0</v>
      </c>
      <c r="BC43" s="265">
        <f>SUM(BC44:BC58)</f>
        <v>0</v>
      </c>
      <c r="BD43" s="560">
        <f>IFERROR(BC43/$D43,0)</f>
        <v>0</v>
      </c>
      <c r="BE43" s="265">
        <f>SUM(BE44:BE58)</f>
        <v>0</v>
      </c>
      <c r="BF43" s="560">
        <f>IFERROR(BE43/$D43,0)</f>
        <v>0</v>
      </c>
      <c r="BG43" s="265">
        <f>SUM(BG44:BG58)</f>
        <v>0</v>
      </c>
      <c r="BH43" s="560">
        <f>IFERROR(BG43/$D43,0)</f>
        <v>0</v>
      </c>
      <c r="BI43" s="265">
        <f>SUM(BI44:BI58)</f>
        <v>0</v>
      </c>
      <c r="BJ43" s="560">
        <f>IFERROR(BI43/$D43,0)</f>
        <v>0</v>
      </c>
      <c r="BK43" s="265">
        <f>SUM(BK44:BK58)</f>
        <v>0</v>
      </c>
      <c r="BL43" s="560">
        <f>IFERROR(BK43/$D43,0)</f>
        <v>0</v>
      </c>
      <c r="BM43" s="265">
        <f>SUM(BM44:BM58)</f>
        <v>0</v>
      </c>
      <c r="BN43" s="560">
        <f>IFERROR(BM43/$D43,0)</f>
        <v>0</v>
      </c>
      <c r="BO43" s="265">
        <f>SUM(BO44:BO58)</f>
        <v>0</v>
      </c>
      <c r="BP43" s="560">
        <f>IFERROR(BO43/$D43,0)</f>
        <v>0</v>
      </c>
      <c r="BQ43" s="563">
        <f t="shared" si="189"/>
        <v>0</v>
      </c>
      <c r="BR43" s="322">
        <f t="shared" si="33"/>
        <v>0</v>
      </c>
      <c r="BS43" s="27" t="b">
        <f>D43='Orçamento Detalhado'!J49</f>
        <v>1</v>
      </c>
    </row>
    <row r="44" spans="2:71" ht="18" customHeight="1" outlineLevel="2" thickTop="1" thickBot="1">
      <c r="B44" s="215" t="s">
        <v>272</v>
      </c>
      <c r="C44" s="275" t="str">
        <f>IF(VLOOKUP(B44,'Orçamento Detalhado'!$A$11:$I$531,4,)="","",(VLOOKUP(B44,'Orçamento Detalhado'!$A$11:$I$531,4,)))</f>
        <v xml:space="preserve">Locação da Obra </v>
      </c>
      <c r="D44" s="276" t="str">
        <f>IF(B44="","",VLOOKUP($B44,'Orçamento Detalhado'!$A$11:$J$531,10,))</f>
        <v/>
      </c>
      <c r="E44" s="277">
        <f t="shared" si="32"/>
        <v>0</v>
      </c>
      <c r="F44" s="574">
        <v>40</v>
      </c>
      <c r="G44" s="278">
        <f t="shared" ref="G44:G55" si="376">IFERROR($D44*H44,0)</f>
        <v>0</v>
      </c>
      <c r="H44" s="561"/>
      <c r="I44" s="278">
        <f t="shared" ref="I44:I55" si="377">IFERROR($D44*J44,0)</f>
        <v>0</v>
      </c>
      <c r="J44" s="561"/>
      <c r="K44" s="278">
        <f t="shared" ref="K44:K55" si="378">IFERROR($D44*L44,0)</f>
        <v>0</v>
      </c>
      <c r="L44" s="561"/>
      <c r="M44" s="278">
        <f t="shared" ref="M44:M55" si="379">IFERROR($D44*N44,0)</f>
        <v>0</v>
      </c>
      <c r="N44" s="561"/>
      <c r="O44" s="278">
        <f t="shared" ref="O44:O55" si="380">IFERROR($D44*P44,0)</f>
        <v>0</v>
      </c>
      <c r="P44" s="561" t="s">
        <v>1053</v>
      </c>
      <c r="Q44" s="278">
        <f t="shared" ref="Q44:Q55" si="381">IFERROR($D44*R44,0)</f>
        <v>0</v>
      </c>
      <c r="R44" s="561" t="s">
        <v>1053</v>
      </c>
      <c r="S44" s="278">
        <f t="shared" ref="S44:S55" si="382">IFERROR($D44*T44,0)</f>
        <v>0</v>
      </c>
      <c r="T44" s="561" t="s">
        <v>1053</v>
      </c>
      <c r="U44" s="278">
        <f t="shared" ref="U44:U55" si="383">IFERROR($D44*V44,0)</f>
        <v>0</v>
      </c>
      <c r="V44" s="561" t="s">
        <v>1053</v>
      </c>
      <c r="W44" s="278">
        <f t="shared" ref="W44:W55" si="384">IFERROR($D44*X44,0)</f>
        <v>0</v>
      </c>
      <c r="X44" s="561" t="s">
        <v>1053</v>
      </c>
      <c r="Y44" s="278">
        <f t="shared" ref="Y44:Y55" si="385">IFERROR($D44*Z44,0)</f>
        <v>0</v>
      </c>
      <c r="Z44" s="561"/>
      <c r="AA44" s="278">
        <f t="shared" ref="AA44:AA55" si="386">IFERROR($D44*AB44,0)</f>
        <v>0</v>
      </c>
      <c r="AB44" s="561"/>
      <c r="AC44" s="278">
        <f t="shared" ref="AC44:AC55" si="387">IFERROR($D44*AD44,0)</f>
        <v>0</v>
      </c>
      <c r="AD44" s="561"/>
      <c r="AE44" s="278">
        <f t="shared" ref="AE44:AE55" si="388">IFERROR($D44*AF44,0)</f>
        <v>0</v>
      </c>
      <c r="AF44" s="561"/>
      <c r="AG44" s="278">
        <f t="shared" ref="AG44:AG55" si="389">IFERROR($D44*AH44,0)</f>
        <v>0</v>
      </c>
      <c r="AH44" s="561"/>
      <c r="AI44" s="278">
        <f t="shared" ref="AI44:AI55" si="390">IFERROR($D44*AJ44,0)</f>
        <v>0</v>
      </c>
      <c r="AJ44" s="561"/>
      <c r="AK44" s="278">
        <f t="shared" ref="AK44:AK55" si="391">IFERROR($D44*AL44,0)</f>
        <v>0</v>
      </c>
      <c r="AL44" s="561"/>
      <c r="AM44" s="278">
        <f t="shared" ref="AM44:AM55" si="392">IFERROR($D44*AN44,0)</f>
        <v>0</v>
      </c>
      <c r="AN44" s="561"/>
      <c r="AO44" s="278">
        <f t="shared" ref="AO44:AO55" si="393">IFERROR($D44*AP44,0)</f>
        <v>0</v>
      </c>
      <c r="AP44" s="561"/>
      <c r="AQ44" s="278">
        <f t="shared" ref="AQ44:AQ55" si="394">IFERROR($D44*AR44,0)</f>
        <v>0</v>
      </c>
      <c r="AR44" s="561"/>
      <c r="AS44" s="278">
        <f t="shared" ref="AS44:AS55" si="395">IFERROR($D44*AT44,0)</f>
        <v>0</v>
      </c>
      <c r="AT44" s="561"/>
      <c r="AU44" s="278">
        <f t="shared" ref="AU44:AU55" si="396">IFERROR($D44*AV44,0)</f>
        <v>0</v>
      </c>
      <c r="AV44" s="561"/>
      <c r="AW44" s="278">
        <f t="shared" ref="AW44:AW55" si="397">IFERROR($D44*AX44,0)</f>
        <v>0</v>
      </c>
      <c r="AX44" s="561"/>
      <c r="AY44" s="278">
        <f t="shared" ref="AY44:AY55" si="398">IFERROR($D44*AZ44,0)</f>
        <v>0</v>
      </c>
      <c r="AZ44" s="561"/>
      <c r="BA44" s="278">
        <f t="shared" ref="BA44:BA55" si="399">IFERROR($D44*BB44,0)</f>
        <v>0</v>
      </c>
      <c r="BB44" s="561"/>
      <c r="BC44" s="278">
        <f t="shared" ref="BC44:BC55" si="400">IFERROR($D44*BD44,0)</f>
        <v>0</v>
      </c>
      <c r="BD44" s="561"/>
      <c r="BE44" s="278">
        <f t="shared" ref="BE44:BE55" si="401">IFERROR($D44*BF44,0)</f>
        <v>0</v>
      </c>
      <c r="BF44" s="561"/>
      <c r="BG44" s="278">
        <f t="shared" ref="BG44:BG55" si="402">IFERROR($D44*BH44,0)</f>
        <v>0</v>
      </c>
      <c r="BH44" s="561"/>
      <c r="BI44" s="278">
        <f t="shared" ref="BI44:BI55" si="403">IFERROR($D44*BJ44,0)</f>
        <v>0</v>
      </c>
      <c r="BJ44" s="561"/>
      <c r="BK44" s="278">
        <f t="shared" ref="BK44:BK55" si="404">IFERROR($D44*BL44,0)</f>
        <v>0</v>
      </c>
      <c r="BL44" s="561"/>
      <c r="BM44" s="278">
        <f t="shared" ref="BM44:BM55" si="405">IFERROR($D44*BN44,0)</f>
        <v>0</v>
      </c>
      <c r="BN44" s="561"/>
      <c r="BO44" s="278">
        <f t="shared" ref="BO44:BO55" si="406">IFERROR($D44*BP44,0)</f>
        <v>0</v>
      </c>
      <c r="BP44" s="561"/>
      <c r="BQ44" s="563">
        <f t="shared" si="189"/>
        <v>0</v>
      </c>
      <c r="BR44" s="322">
        <f t="shared" si="33"/>
        <v>0</v>
      </c>
      <c r="BS44" s="27" t="b">
        <f>D44='Orçamento Detalhado'!J50</f>
        <v>1</v>
      </c>
    </row>
    <row r="45" spans="2:71" ht="18" customHeight="1" outlineLevel="2" thickTop="1" thickBot="1">
      <c r="B45" s="215" t="s">
        <v>274</v>
      </c>
      <c r="C45" s="275" t="str">
        <f>IF(VLOOKUP(B45,'Orçamento Detalhado'!$A$11:$I$531,4,)="","",(VLOOKUP(B45,'Orçamento Detalhado'!$A$11:$I$531,4,)))</f>
        <v>Fundações Profundas</v>
      </c>
      <c r="D45" s="276" t="str">
        <f>IF(B45="","",VLOOKUP($B45,'Orçamento Detalhado'!$A$11:$J$531,10,))</f>
        <v/>
      </c>
      <c r="E45" s="277">
        <f t="shared" si="32"/>
        <v>0</v>
      </c>
      <c r="F45" s="574">
        <v>41</v>
      </c>
      <c r="G45" s="278">
        <f t="shared" si="376"/>
        <v>0</v>
      </c>
      <c r="H45" s="561"/>
      <c r="I45" s="278">
        <f t="shared" si="377"/>
        <v>0</v>
      </c>
      <c r="J45" s="561" t="s">
        <v>1053</v>
      </c>
      <c r="K45" s="278">
        <f t="shared" si="378"/>
        <v>0</v>
      </c>
      <c r="L45" s="561"/>
      <c r="M45" s="278">
        <f t="shared" si="379"/>
        <v>0</v>
      </c>
      <c r="N45" s="561"/>
      <c r="O45" s="278">
        <f t="shared" si="380"/>
        <v>0</v>
      </c>
      <c r="P45" s="561"/>
      <c r="Q45" s="278">
        <f t="shared" si="381"/>
        <v>0</v>
      </c>
      <c r="R45" s="561"/>
      <c r="S45" s="278">
        <f t="shared" si="382"/>
        <v>0</v>
      </c>
      <c r="T45" s="561" t="s">
        <v>1053</v>
      </c>
      <c r="U45" s="278">
        <f t="shared" si="383"/>
        <v>0</v>
      </c>
      <c r="V45" s="561" t="s">
        <v>1053</v>
      </c>
      <c r="W45" s="278">
        <f t="shared" si="384"/>
        <v>0</v>
      </c>
      <c r="X45" s="561" t="s">
        <v>1053</v>
      </c>
      <c r="Y45" s="278">
        <f t="shared" si="385"/>
        <v>0</v>
      </c>
      <c r="Z45" s="561"/>
      <c r="AA45" s="278">
        <f t="shared" si="386"/>
        <v>0</v>
      </c>
      <c r="AB45" s="561"/>
      <c r="AC45" s="278">
        <f t="shared" si="387"/>
        <v>0</v>
      </c>
      <c r="AD45" s="561"/>
      <c r="AE45" s="278">
        <f t="shared" si="388"/>
        <v>0</v>
      </c>
      <c r="AF45" s="561"/>
      <c r="AG45" s="278">
        <f t="shared" si="389"/>
        <v>0</v>
      </c>
      <c r="AH45" s="561"/>
      <c r="AI45" s="278">
        <f t="shared" si="390"/>
        <v>0</v>
      </c>
      <c r="AJ45" s="561"/>
      <c r="AK45" s="278">
        <f t="shared" si="391"/>
        <v>0</v>
      </c>
      <c r="AL45" s="561"/>
      <c r="AM45" s="278">
        <f t="shared" si="392"/>
        <v>0</v>
      </c>
      <c r="AN45" s="561"/>
      <c r="AO45" s="278">
        <f t="shared" si="393"/>
        <v>0</v>
      </c>
      <c r="AP45" s="561"/>
      <c r="AQ45" s="278">
        <f t="shared" si="394"/>
        <v>0</v>
      </c>
      <c r="AR45" s="561"/>
      <c r="AS45" s="278">
        <f t="shared" si="395"/>
        <v>0</v>
      </c>
      <c r="AT45" s="561"/>
      <c r="AU45" s="278">
        <f t="shared" si="396"/>
        <v>0</v>
      </c>
      <c r="AV45" s="561"/>
      <c r="AW45" s="278">
        <f t="shared" si="397"/>
        <v>0</v>
      </c>
      <c r="AX45" s="561"/>
      <c r="AY45" s="278">
        <f t="shared" si="398"/>
        <v>0</v>
      </c>
      <c r="AZ45" s="561"/>
      <c r="BA45" s="278">
        <f t="shared" si="399"/>
        <v>0</v>
      </c>
      <c r="BB45" s="561"/>
      <c r="BC45" s="278">
        <f t="shared" si="400"/>
        <v>0</v>
      </c>
      <c r="BD45" s="561"/>
      <c r="BE45" s="278">
        <f t="shared" si="401"/>
        <v>0</v>
      </c>
      <c r="BF45" s="561"/>
      <c r="BG45" s="278">
        <f t="shared" si="402"/>
        <v>0</v>
      </c>
      <c r="BH45" s="561"/>
      <c r="BI45" s="278">
        <f t="shared" si="403"/>
        <v>0</v>
      </c>
      <c r="BJ45" s="561"/>
      <c r="BK45" s="278">
        <f t="shared" si="404"/>
        <v>0</v>
      </c>
      <c r="BL45" s="561"/>
      <c r="BM45" s="278">
        <f t="shared" si="405"/>
        <v>0</v>
      </c>
      <c r="BN45" s="561"/>
      <c r="BO45" s="278">
        <f t="shared" si="406"/>
        <v>0</v>
      </c>
      <c r="BP45" s="561"/>
      <c r="BQ45" s="563">
        <f t="shared" si="189"/>
        <v>0</v>
      </c>
      <c r="BR45" s="322">
        <f t="shared" si="33"/>
        <v>0</v>
      </c>
      <c r="BS45" s="27" t="b">
        <f>D45='Orçamento Detalhado'!J51</f>
        <v>1</v>
      </c>
    </row>
    <row r="46" spans="2:71" ht="18" customHeight="1" outlineLevel="2" thickTop="1" thickBot="1">
      <c r="B46" s="215" t="s">
        <v>277</v>
      </c>
      <c r="C46" s="275" t="str">
        <f>IF(VLOOKUP(B46,'Orçamento Detalhado'!$A$11:$I$531,4,)="","",(VLOOKUP(B46,'Orçamento Detalhado'!$A$11:$I$531,4,)))</f>
        <v>Fundações Superficiais</v>
      </c>
      <c r="D46" s="276" t="str">
        <f>IF(B46="","",VLOOKUP($B46,'Orçamento Detalhado'!$A$11:$J$531,10,))</f>
        <v/>
      </c>
      <c r="E46" s="277">
        <f t="shared" si="32"/>
        <v>0</v>
      </c>
      <c r="F46" s="574">
        <v>42</v>
      </c>
      <c r="G46" s="278">
        <f t="shared" si="376"/>
        <v>0</v>
      </c>
      <c r="H46" s="561"/>
      <c r="I46" s="278">
        <f t="shared" si="377"/>
        <v>0</v>
      </c>
      <c r="J46" s="561" t="s">
        <v>1053</v>
      </c>
      <c r="K46" s="278">
        <f t="shared" si="378"/>
        <v>0</v>
      </c>
      <c r="L46" s="561" t="s">
        <v>1053</v>
      </c>
      <c r="M46" s="278">
        <f t="shared" si="379"/>
        <v>0</v>
      </c>
      <c r="N46" s="561"/>
      <c r="O46" s="278">
        <f t="shared" si="380"/>
        <v>0</v>
      </c>
      <c r="P46" s="561"/>
      <c r="Q46" s="278">
        <f t="shared" si="381"/>
        <v>0</v>
      </c>
      <c r="R46" s="561"/>
      <c r="S46" s="278">
        <f t="shared" si="382"/>
        <v>0</v>
      </c>
      <c r="T46" s="561"/>
      <c r="U46" s="278">
        <f t="shared" si="383"/>
        <v>0</v>
      </c>
      <c r="V46" s="561"/>
      <c r="W46" s="278">
        <f t="shared" si="384"/>
        <v>0</v>
      </c>
      <c r="X46" s="561" t="s">
        <v>1053</v>
      </c>
      <c r="Y46" s="278">
        <f t="shared" si="385"/>
        <v>0</v>
      </c>
      <c r="Z46" s="561"/>
      <c r="AA46" s="278">
        <f t="shared" si="386"/>
        <v>0</v>
      </c>
      <c r="AB46" s="561"/>
      <c r="AC46" s="278">
        <f t="shared" si="387"/>
        <v>0</v>
      </c>
      <c r="AD46" s="561"/>
      <c r="AE46" s="278">
        <f t="shared" si="388"/>
        <v>0</v>
      </c>
      <c r="AF46" s="561"/>
      <c r="AG46" s="278">
        <f t="shared" si="389"/>
        <v>0</v>
      </c>
      <c r="AH46" s="561"/>
      <c r="AI46" s="278">
        <f t="shared" si="390"/>
        <v>0</v>
      </c>
      <c r="AJ46" s="561"/>
      <c r="AK46" s="278">
        <f t="shared" si="391"/>
        <v>0</v>
      </c>
      <c r="AL46" s="561"/>
      <c r="AM46" s="278">
        <f t="shared" si="392"/>
        <v>0</v>
      </c>
      <c r="AN46" s="561"/>
      <c r="AO46" s="278">
        <f t="shared" si="393"/>
        <v>0</v>
      </c>
      <c r="AP46" s="561"/>
      <c r="AQ46" s="278">
        <f t="shared" si="394"/>
        <v>0</v>
      </c>
      <c r="AR46" s="561"/>
      <c r="AS46" s="278">
        <f t="shared" si="395"/>
        <v>0</v>
      </c>
      <c r="AT46" s="561"/>
      <c r="AU46" s="278">
        <f t="shared" si="396"/>
        <v>0</v>
      </c>
      <c r="AV46" s="561"/>
      <c r="AW46" s="278">
        <f t="shared" si="397"/>
        <v>0</v>
      </c>
      <c r="AX46" s="561"/>
      <c r="AY46" s="278">
        <f t="shared" si="398"/>
        <v>0</v>
      </c>
      <c r="AZ46" s="561"/>
      <c r="BA46" s="278">
        <f t="shared" si="399"/>
        <v>0</v>
      </c>
      <c r="BB46" s="561"/>
      <c r="BC46" s="278">
        <f t="shared" si="400"/>
        <v>0</v>
      </c>
      <c r="BD46" s="561"/>
      <c r="BE46" s="278">
        <f t="shared" si="401"/>
        <v>0</v>
      </c>
      <c r="BF46" s="561"/>
      <c r="BG46" s="278">
        <f t="shared" si="402"/>
        <v>0</v>
      </c>
      <c r="BH46" s="561"/>
      <c r="BI46" s="278">
        <f t="shared" si="403"/>
        <v>0</v>
      </c>
      <c r="BJ46" s="561"/>
      <c r="BK46" s="278">
        <f t="shared" si="404"/>
        <v>0</v>
      </c>
      <c r="BL46" s="561"/>
      <c r="BM46" s="278">
        <f t="shared" si="405"/>
        <v>0</v>
      </c>
      <c r="BN46" s="561"/>
      <c r="BO46" s="278">
        <f t="shared" si="406"/>
        <v>0</v>
      </c>
      <c r="BP46" s="561"/>
      <c r="BQ46" s="563">
        <f t="shared" si="189"/>
        <v>0</v>
      </c>
      <c r="BR46" s="322">
        <f t="shared" si="33"/>
        <v>0</v>
      </c>
      <c r="BS46" s="27" t="b">
        <f>D46='Orçamento Detalhado'!J52</f>
        <v>1</v>
      </c>
    </row>
    <row r="47" spans="2:71" ht="18" customHeight="1" outlineLevel="2" thickTop="1" thickBot="1">
      <c r="B47" s="215" t="s">
        <v>279</v>
      </c>
      <c r="C47" s="275" t="str">
        <f>IF(VLOOKUP(B47,'Orçamento Detalhado'!$A$11:$I$531,4,)="","",(VLOOKUP(B47,'Orçamento Detalhado'!$A$11:$I$531,4,)))</f>
        <v>Blocos,Vigas Baldrames e Alavancas</v>
      </c>
      <c r="D47" s="276" t="str">
        <f>IF(B47="","",VLOOKUP($B47,'Orçamento Detalhado'!$A$11:$J$531,10,))</f>
        <v/>
      </c>
      <c r="E47" s="277">
        <f t="shared" si="32"/>
        <v>0</v>
      </c>
      <c r="F47" s="574">
        <v>43</v>
      </c>
      <c r="G47" s="278">
        <f t="shared" si="376"/>
        <v>0</v>
      </c>
      <c r="H47" s="561"/>
      <c r="I47" s="278">
        <f t="shared" si="377"/>
        <v>0</v>
      </c>
      <c r="J47" s="561" t="s">
        <v>1053</v>
      </c>
      <c r="K47" s="278">
        <f t="shared" si="378"/>
        <v>0</v>
      </c>
      <c r="L47" s="561" t="s">
        <v>1053</v>
      </c>
      <c r="M47" s="278">
        <f t="shared" si="379"/>
        <v>0</v>
      </c>
      <c r="N47" s="561"/>
      <c r="O47" s="278">
        <f t="shared" si="380"/>
        <v>0</v>
      </c>
      <c r="P47" s="561"/>
      <c r="Q47" s="278">
        <f t="shared" si="381"/>
        <v>0</v>
      </c>
      <c r="R47" s="561"/>
      <c r="S47" s="278">
        <f t="shared" si="382"/>
        <v>0</v>
      </c>
      <c r="T47" s="561"/>
      <c r="U47" s="278">
        <f t="shared" si="383"/>
        <v>0</v>
      </c>
      <c r="V47" s="561"/>
      <c r="W47" s="278">
        <f t="shared" si="384"/>
        <v>0</v>
      </c>
      <c r="X47" s="561" t="s">
        <v>1053</v>
      </c>
      <c r="Y47" s="278">
        <f t="shared" si="385"/>
        <v>0</v>
      </c>
      <c r="Z47" s="561"/>
      <c r="AA47" s="278">
        <f t="shared" si="386"/>
        <v>0</v>
      </c>
      <c r="AB47" s="561"/>
      <c r="AC47" s="278">
        <f t="shared" si="387"/>
        <v>0</v>
      </c>
      <c r="AD47" s="561"/>
      <c r="AE47" s="278">
        <f t="shared" si="388"/>
        <v>0</v>
      </c>
      <c r="AF47" s="561"/>
      <c r="AG47" s="278">
        <f t="shared" si="389"/>
        <v>0</v>
      </c>
      <c r="AH47" s="561"/>
      <c r="AI47" s="278">
        <f t="shared" si="390"/>
        <v>0</v>
      </c>
      <c r="AJ47" s="561"/>
      <c r="AK47" s="278">
        <f t="shared" si="391"/>
        <v>0</v>
      </c>
      <c r="AL47" s="561"/>
      <c r="AM47" s="278">
        <f t="shared" si="392"/>
        <v>0</v>
      </c>
      <c r="AN47" s="561"/>
      <c r="AO47" s="278">
        <f t="shared" si="393"/>
        <v>0</v>
      </c>
      <c r="AP47" s="561"/>
      <c r="AQ47" s="278">
        <f t="shared" si="394"/>
        <v>0</v>
      </c>
      <c r="AR47" s="561"/>
      <c r="AS47" s="278">
        <f t="shared" si="395"/>
        <v>0</v>
      </c>
      <c r="AT47" s="561"/>
      <c r="AU47" s="278">
        <f t="shared" si="396"/>
        <v>0</v>
      </c>
      <c r="AV47" s="561"/>
      <c r="AW47" s="278">
        <f t="shared" si="397"/>
        <v>0</v>
      </c>
      <c r="AX47" s="561"/>
      <c r="AY47" s="278">
        <f t="shared" si="398"/>
        <v>0</v>
      </c>
      <c r="AZ47" s="561"/>
      <c r="BA47" s="278">
        <f t="shared" si="399"/>
        <v>0</v>
      </c>
      <c r="BB47" s="561"/>
      <c r="BC47" s="278">
        <f t="shared" si="400"/>
        <v>0</v>
      </c>
      <c r="BD47" s="561"/>
      <c r="BE47" s="278">
        <f t="shared" si="401"/>
        <v>0</v>
      </c>
      <c r="BF47" s="561"/>
      <c r="BG47" s="278">
        <f t="shared" si="402"/>
        <v>0</v>
      </c>
      <c r="BH47" s="561"/>
      <c r="BI47" s="278">
        <f t="shared" si="403"/>
        <v>0</v>
      </c>
      <c r="BJ47" s="561"/>
      <c r="BK47" s="278">
        <f t="shared" si="404"/>
        <v>0</v>
      </c>
      <c r="BL47" s="561"/>
      <c r="BM47" s="278">
        <f t="shared" si="405"/>
        <v>0</v>
      </c>
      <c r="BN47" s="561"/>
      <c r="BO47" s="278">
        <f t="shared" si="406"/>
        <v>0</v>
      </c>
      <c r="BP47" s="561"/>
      <c r="BQ47" s="563">
        <f t="shared" si="189"/>
        <v>0</v>
      </c>
      <c r="BR47" s="322">
        <f t="shared" si="33"/>
        <v>0</v>
      </c>
      <c r="BS47" s="27" t="b">
        <f>D47='Orçamento Detalhado'!J53</f>
        <v>1</v>
      </c>
    </row>
    <row r="48" spans="2:71" ht="18" customHeight="1" outlineLevel="2" thickTop="1" thickBot="1">
      <c r="B48" s="215" t="s">
        <v>281</v>
      </c>
      <c r="C48" s="275" t="str">
        <f>IF(VLOOKUP(B48,'Orçamento Detalhado'!$A$11:$I$531,4,)="","",(VLOOKUP(B48,'Orçamento Detalhado'!$A$11:$I$531,4,)))</f>
        <v>Desmonte em Rocha</v>
      </c>
      <c r="D48" s="276" t="str">
        <f>IF(B48="","",VLOOKUP($B48,'Orçamento Detalhado'!$A$11:$J$531,10,))</f>
        <v/>
      </c>
      <c r="E48" s="277">
        <f t="shared" si="32"/>
        <v>0</v>
      </c>
      <c r="F48" s="574">
        <v>44</v>
      </c>
      <c r="G48" s="278">
        <f t="shared" si="376"/>
        <v>0</v>
      </c>
      <c r="H48" s="561"/>
      <c r="I48" s="278">
        <f t="shared" si="377"/>
        <v>0</v>
      </c>
      <c r="J48" s="561" t="s">
        <v>1053</v>
      </c>
      <c r="K48" s="278">
        <f t="shared" si="378"/>
        <v>0</v>
      </c>
      <c r="L48" s="561" t="s">
        <v>1053</v>
      </c>
      <c r="M48" s="278">
        <f t="shared" si="379"/>
        <v>0</v>
      </c>
      <c r="N48" s="561"/>
      <c r="O48" s="278">
        <f t="shared" si="380"/>
        <v>0</v>
      </c>
      <c r="P48" s="561"/>
      <c r="Q48" s="278">
        <f t="shared" si="381"/>
        <v>0</v>
      </c>
      <c r="R48" s="561"/>
      <c r="S48" s="278">
        <f t="shared" si="382"/>
        <v>0</v>
      </c>
      <c r="T48" s="561"/>
      <c r="U48" s="278">
        <f t="shared" si="383"/>
        <v>0</v>
      </c>
      <c r="V48" s="561"/>
      <c r="W48" s="278">
        <f t="shared" si="384"/>
        <v>0</v>
      </c>
      <c r="X48" s="561"/>
      <c r="Y48" s="278">
        <f t="shared" si="385"/>
        <v>0</v>
      </c>
      <c r="Z48" s="561"/>
      <c r="AA48" s="278">
        <f t="shared" si="386"/>
        <v>0</v>
      </c>
      <c r="AB48" s="561"/>
      <c r="AC48" s="278">
        <f t="shared" si="387"/>
        <v>0</v>
      </c>
      <c r="AD48" s="561"/>
      <c r="AE48" s="278">
        <f t="shared" si="388"/>
        <v>0</v>
      </c>
      <c r="AF48" s="561"/>
      <c r="AG48" s="278">
        <f t="shared" si="389"/>
        <v>0</v>
      </c>
      <c r="AH48" s="561"/>
      <c r="AI48" s="278">
        <f t="shared" si="390"/>
        <v>0</v>
      </c>
      <c r="AJ48" s="561"/>
      <c r="AK48" s="278">
        <f t="shared" si="391"/>
        <v>0</v>
      </c>
      <c r="AL48" s="561"/>
      <c r="AM48" s="278">
        <f t="shared" si="392"/>
        <v>0</v>
      </c>
      <c r="AN48" s="561"/>
      <c r="AO48" s="278">
        <f t="shared" si="393"/>
        <v>0</v>
      </c>
      <c r="AP48" s="561"/>
      <c r="AQ48" s="278">
        <f t="shared" si="394"/>
        <v>0</v>
      </c>
      <c r="AR48" s="561"/>
      <c r="AS48" s="278">
        <f t="shared" si="395"/>
        <v>0</v>
      </c>
      <c r="AT48" s="561"/>
      <c r="AU48" s="278">
        <f t="shared" si="396"/>
        <v>0</v>
      </c>
      <c r="AV48" s="561"/>
      <c r="AW48" s="278">
        <f t="shared" si="397"/>
        <v>0</v>
      </c>
      <c r="AX48" s="561"/>
      <c r="AY48" s="278">
        <f t="shared" si="398"/>
        <v>0</v>
      </c>
      <c r="AZ48" s="561"/>
      <c r="BA48" s="278">
        <f t="shared" si="399"/>
        <v>0</v>
      </c>
      <c r="BB48" s="561"/>
      <c r="BC48" s="278">
        <f t="shared" si="400"/>
        <v>0</v>
      </c>
      <c r="BD48" s="561"/>
      <c r="BE48" s="278">
        <f t="shared" si="401"/>
        <v>0</v>
      </c>
      <c r="BF48" s="561"/>
      <c r="BG48" s="278">
        <f t="shared" si="402"/>
        <v>0</v>
      </c>
      <c r="BH48" s="561"/>
      <c r="BI48" s="278">
        <f t="shared" si="403"/>
        <v>0</v>
      </c>
      <c r="BJ48" s="561"/>
      <c r="BK48" s="278">
        <f t="shared" si="404"/>
        <v>0</v>
      </c>
      <c r="BL48" s="561"/>
      <c r="BM48" s="278">
        <f t="shared" si="405"/>
        <v>0</v>
      </c>
      <c r="BN48" s="561"/>
      <c r="BO48" s="278">
        <f t="shared" si="406"/>
        <v>0</v>
      </c>
      <c r="BP48" s="561"/>
      <c r="BQ48" s="563">
        <f t="shared" si="189"/>
        <v>0</v>
      </c>
      <c r="BR48" s="322">
        <f t="shared" si="33"/>
        <v>0</v>
      </c>
      <c r="BS48" s="27" t="b">
        <f>D48='Orçamento Detalhado'!J54</f>
        <v>1</v>
      </c>
    </row>
    <row r="49" spans="2:71" ht="18" customHeight="1" outlineLevel="2" thickTop="1" thickBot="1">
      <c r="B49" s="215" t="s">
        <v>284</v>
      </c>
      <c r="C49" s="275" t="str">
        <f>IF(VLOOKUP(B49,'Orçamento Detalhado'!$A$11:$I$531,4,)="","",(VLOOKUP(B49,'Orçamento Detalhado'!$A$11:$I$531,4,)))</f>
        <v>Escavação Mecanizada</v>
      </c>
      <c r="D49" s="276" t="str">
        <f>IF(B49="","",VLOOKUP($B49,'Orçamento Detalhado'!$A$11:$J$531,10,))</f>
        <v/>
      </c>
      <c r="E49" s="277">
        <f t="shared" si="32"/>
        <v>0</v>
      </c>
      <c r="F49" s="574">
        <v>45</v>
      </c>
      <c r="G49" s="278">
        <f t="shared" si="376"/>
        <v>0</v>
      </c>
      <c r="H49" s="561"/>
      <c r="I49" s="278">
        <f t="shared" si="377"/>
        <v>0</v>
      </c>
      <c r="J49" s="561" t="s">
        <v>1053</v>
      </c>
      <c r="K49" s="278">
        <f t="shared" si="378"/>
        <v>0</v>
      </c>
      <c r="L49" s="561" t="s">
        <v>1053</v>
      </c>
      <c r="M49" s="278">
        <f t="shared" si="379"/>
        <v>0</v>
      </c>
      <c r="N49" s="561" t="s">
        <v>1053</v>
      </c>
      <c r="O49" s="278">
        <f t="shared" si="380"/>
        <v>0</v>
      </c>
      <c r="P49" s="561"/>
      <c r="Q49" s="278">
        <f t="shared" si="381"/>
        <v>0</v>
      </c>
      <c r="R49" s="561"/>
      <c r="S49" s="278">
        <f t="shared" si="382"/>
        <v>0</v>
      </c>
      <c r="T49" s="561"/>
      <c r="U49" s="278">
        <f t="shared" si="383"/>
        <v>0</v>
      </c>
      <c r="V49" s="561"/>
      <c r="W49" s="278">
        <f t="shared" si="384"/>
        <v>0</v>
      </c>
      <c r="X49" s="561"/>
      <c r="Y49" s="278">
        <f t="shared" si="385"/>
        <v>0</v>
      </c>
      <c r="Z49" s="561"/>
      <c r="AA49" s="278">
        <f t="shared" si="386"/>
        <v>0</v>
      </c>
      <c r="AB49" s="561"/>
      <c r="AC49" s="278">
        <f t="shared" si="387"/>
        <v>0</v>
      </c>
      <c r="AD49" s="561"/>
      <c r="AE49" s="278">
        <f t="shared" si="388"/>
        <v>0</v>
      </c>
      <c r="AF49" s="561"/>
      <c r="AG49" s="278">
        <f t="shared" si="389"/>
        <v>0</v>
      </c>
      <c r="AH49" s="561"/>
      <c r="AI49" s="278">
        <f t="shared" si="390"/>
        <v>0</v>
      </c>
      <c r="AJ49" s="561"/>
      <c r="AK49" s="278">
        <f t="shared" si="391"/>
        <v>0</v>
      </c>
      <c r="AL49" s="561"/>
      <c r="AM49" s="278">
        <f t="shared" si="392"/>
        <v>0</v>
      </c>
      <c r="AN49" s="561"/>
      <c r="AO49" s="278">
        <f t="shared" si="393"/>
        <v>0</v>
      </c>
      <c r="AP49" s="561"/>
      <c r="AQ49" s="278">
        <f t="shared" si="394"/>
        <v>0</v>
      </c>
      <c r="AR49" s="561"/>
      <c r="AS49" s="278">
        <f t="shared" si="395"/>
        <v>0</v>
      </c>
      <c r="AT49" s="561"/>
      <c r="AU49" s="278">
        <f t="shared" si="396"/>
        <v>0</v>
      </c>
      <c r="AV49" s="561"/>
      <c r="AW49" s="278">
        <f t="shared" si="397"/>
        <v>0</v>
      </c>
      <c r="AX49" s="561"/>
      <c r="AY49" s="278">
        <f t="shared" si="398"/>
        <v>0</v>
      </c>
      <c r="AZ49" s="561"/>
      <c r="BA49" s="278">
        <f t="shared" si="399"/>
        <v>0</v>
      </c>
      <c r="BB49" s="561"/>
      <c r="BC49" s="278">
        <f t="shared" si="400"/>
        <v>0</v>
      </c>
      <c r="BD49" s="561"/>
      <c r="BE49" s="278">
        <f t="shared" si="401"/>
        <v>0</v>
      </c>
      <c r="BF49" s="561"/>
      <c r="BG49" s="278">
        <f t="shared" si="402"/>
        <v>0</v>
      </c>
      <c r="BH49" s="561"/>
      <c r="BI49" s="278">
        <f t="shared" si="403"/>
        <v>0</v>
      </c>
      <c r="BJ49" s="561"/>
      <c r="BK49" s="278">
        <f t="shared" si="404"/>
        <v>0</v>
      </c>
      <c r="BL49" s="561"/>
      <c r="BM49" s="278">
        <f t="shared" si="405"/>
        <v>0</v>
      </c>
      <c r="BN49" s="561"/>
      <c r="BO49" s="278">
        <f t="shared" si="406"/>
        <v>0</v>
      </c>
      <c r="BP49" s="561"/>
      <c r="BQ49" s="563">
        <f t="shared" si="189"/>
        <v>0</v>
      </c>
      <c r="BR49" s="322">
        <f t="shared" si="33"/>
        <v>0</v>
      </c>
      <c r="BS49" s="27" t="b">
        <f>D49='Orçamento Detalhado'!J55</f>
        <v>1</v>
      </c>
    </row>
    <row r="50" spans="2:71" ht="18" customHeight="1" outlineLevel="2" thickTop="1" thickBot="1">
      <c r="B50" s="215" t="s">
        <v>287</v>
      </c>
      <c r="C50" s="275" t="str">
        <f>IF(VLOOKUP(B50,'Orçamento Detalhado'!$A$11:$I$531,4,)="","",(VLOOKUP(B50,'Orçamento Detalhado'!$A$11:$I$531,4,)))</f>
        <v>Reb. Lençol Freático/Drenagem</v>
      </c>
      <c r="D50" s="276" t="str">
        <f>IF(B50="","",VLOOKUP($B50,'Orçamento Detalhado'!$A$11:$J$531,10,))</f>
        <v/>
      </c>
      <c r="E50" s="277">
        <f t="shared" si="32"/>
        <v>0</v>
      </c>
      <c r="F50" s="574">
        <v>46</v>
      </c>
      <c r="G50" s="278">
        <f t="shared" si="376"/>
        <v>0</v>
      </c>
      <c r="H50" s="561"/>
      <c r="I50" s="278">
        <f t="shared" si="377"/>
        <v>0</v>
      </c>
      <c r="J50" s="561" t="s">
        <v>1053</v>
      </c>
      <c r="K50" s="278">
        <f t="shared" si="378"/>
        <v>0</v>
      </c>
      <c r="L50" s="561" t="s">
        <v>1053</v>
      </c>
      <c r="M50" s="278">
        <f t="shared" si="379"/>
        <v>0</v>
      </c>
      <c r="N50" s="561" t="s">
        <v>1053</v>
      </c>
      <c r="O50" s="278">
        <f t="shared" si="380"/>
        <v>0</v>
      </c>
      <c r="P50" s="561"/>
      <c r="Q50" s="278">
        <f t="shared" si="381"/>
        <v>0</v>
      </c>
      <c r="R50" s="561"/>
      <c r="S50" s="278">
        <f t="shared" si="382"/>
        <v>0</v>
      </c>
      <c r="T50" s="561"/>
      <c r="U50" s="278">
        <f t="shared" si="383"/>
        <v>0</v>
      </c>
      <c r="V50" s="561"/>
      <c r="W50" s="278">
        <f t="shared" si="384"/>
        <v>0</v>
      </c>
      <c r="X50" s="561"/>
      <c r="Y50" s="278">
        <f t="shared" si="385"/>
        <v>0</v>
      </c>
      <c r="Z50" s="561"/>
      <c r="AA50" s="278">
        <f t="shared" si="386"/>
        <v>0</v>
      </c>
      <c r="AB50" s="561"/>
      <c r="AC50" s="278">
        <f t="shared" si="387"/>
        <v>0</v>
      </c>
      <c r="AD50" s="561"/>
      <c r="AE50" s="278">
        <f t="shared" si="388"/>
        <v>0</v>
      </c>
      <c r="AF50" s="561"/>
      <c r="AG50" s="278">
        <f t="shared" si="389"/>
        <v>0</v>
      </c>
      <c r="AH50" s="561"/>
      <c r="AI50" s="278">
        <f t="shared" si="390"/>
        <v>0</v>
      </c>
      <c r="AJ50" s="561"/>
      <c r="AK50" s="278">
        <f t="shared" si="391"/>
        <v>0</v>
      </c>
      <c r="AL50" s="561"/>
      <c r="AM50" s="278">
        <f t="shared" si="392"/>
        <v>0</v>
      </c>
      <c r="AN50" s="561"/>
      <c r="AO50" s="278">
        <f t="shared" si="393"/>
        <v>0</v>
      </c>
      <c r="AP50" s="561"/>
      <c r="AQ50" s="278">
        <f t="shared" si="394"/>
        <v>0</v>
      </c>
      <c r="AR50" s="561"/>
      <c r="AS50" s="278">
        <f t="shared" si="395"/>
        <v>0</v>
      </c>
      <c r="AT50" s="561"/>
      <c r="AU50" s="278">
        <f t="shared" si="396"/>
        <v>0</v>
      </c>
      <c r="AV50" s="561"/>
      <c r="AW50" s="278">
        <f t="shared" si="397"/>
        <v>0</v>
      </c>
      <c r="AX50" s="561"/>
      <c r="AY50" s="278">
        <f t="shared" si="398"/>
        <v>0</v>
      </c>
      <c r="AZ50" s="561"/>
      <c r="BA50" s="278">
        <f t="shared" si="399"/>
        <v>0</v>
      </c>
      <c r="BB50" s="561"/>
      <c r="BC50" s="278">
        <f t="shared" si="400"/>
        <v>0</v>
      </c>
      <c r="BD50" s="561"/>
      <c r="BE50" s="278">
        <f t="shared" si="401"/>
        <v>0</v>
      </c>
      <c r="BF50" s="561"/>
      <c r="BG50" s="278">
        <f t="shared" si="402"/>
        <v>0</v>
      </c>
      <c r="BH50" s="561"/>
      <c r="BI50" s="278">
        <f t="shared" si="403"/>
        <v>0</v>
      </c>
      <c r="BJ50" s="561"/>
      <c r="BK50" s="278">
        <f t="shared" si="404"/>
        <v>0</v>
      </c>
      <c r="BL50" s="561"/>
      <c r="BM50" s="278">
        <f t="shared" si="405"/>
        <v>0</v>
      </c>
      <c r="BN50" s="561"/>
      <c r="BO50" s="278">
        <f t="shared" si="406"/>
        <v>0</v>
      </c>
      <c r="BP50" s="561"/>
      <c r="BQ50" s="563">
        <f t="shared" si="189"/>
        <v>0</v>
      </c>
      <c r="BR50" s="322">
        <f t="shared" si="33"/>
        <v>0</v>
      </c>
      <c r="BS50" s="27" t="b">
        <f>D50='Orçamento Detalhado'!J56</f>
        <v>1</v>
      </c>
    </row>
    <row r="51" spans="2:71" ht="18" customHeight="1" outlineLevel="2" thickTop="1" thickBot="1">
      <c r="B51" s="215" t="s">
        <v>289</v>
      </c>
      <c r="C51" s="275" t="str">
        <f>IF(VLOOKUP(B51,'Orçamento Detalhado'!$A$11:$I$531,4,)="","",(VLOOKUP(B51,'Orçamento Detalhado'!$A$11:$I$531,4,)))</f>
        <v>Escavação Manual</v>
      </c>
      <c r="D51" s="276" t="str">
        <f>IF(B51="","",VLOOKUP($B51,'Orçamento Detalhado'!$A$11:$J$531,10,))</f>
        <v/>
      </c>
      <c r="E51" s="277">
        <f t="shared" si="32"/>
        <v>0</v>
      </c>
      <c r="F51" s="574">
        <v>47</v>
      </c>
      <c r="G51" s="278">
        <f t="shared" si="376"/>
        <v>0</v>
      </c>
      <c r="H51" s="561"/>
      <c r="I51" s="278">
        <f t="shared" si="377"/>
        <v>0</v>
      </c>
      <c r="J51" s="561" t="s">
        <v>1053</v>
      </c>
      <c r="K51" s="278">
        <f t="shared" si="378"/>
        <v>0</v>
      </c>
      <c r="L51" s="561" t="s">
        <v>1053</v>
      </c>
      <c r="M51" s="278">
        <f t="shared" si="379"/>
        <v>0</v>
      </c>
      <c r="N51" s="561" t="s">
        <v>1053</v>
      </c>
      <c r="O51" s="278">
        <f t="shared" si="380"/>
        <v>0</v>
      </c>
      <c r="P51" s="561"/>
      <c r="Q51" s="278">
        <f t="shared" si="381"/>
        <v>0</v>
      </c>
      <c r="R51" s="561"/>
      <c r="S51" s="278">
        <f t="shared" si="382"/>
        <v>0</v>
      </c>
      <c r="T51" s="561"/>
      <c r="U51" s="278">
        <f t="shared" si="383"/>
        <v>0</v>
      </c>
      <c r="V51" s="561"/>
      <c r="W51" s="278">
        <f t="shared" si="384"/>
        <v>0</v>
      </c>
      <c r="X51" s="561"/>
      <c r="Y51" s="278">
        <f t="shared" si="385"/>
        <v>0</v>
      </c>
      <c r="Z51" s="561"/>
      <c r="AA51" s="278">
        <f t="shared" si="386"/>
        <v>0</v>
      </c>
      <c r="AB51" s="561"/>
      <c r="AC51" s="278">
        <f t="shared" si="387"/>
        <v>0</v>
      </c>
      <c r="AD51" s="561"/>
      <c r="AE51" s="278">
        <f t="shared" si="388"/>
        <v>0</v>
      </c>
      <c r="AF51" s="561"/>
      <c r="AG51" s="278">
        <f t="shared" si="389"/>
        <v>0</v>
      </c>
      <c r="AH51" s="561"/>
      <c r="AI51" s="278">
        <f t="shared" si="390"/>
        <v>0</v>
      </c>
      <c r="AJ51" s="561"/>
      <c r="AK51" s="278">
        <f t="shared" si="391"/>
        <v>0</v>
      </c>
      <c r="AL51" s="561"/>
      <c r="AM51" s="278">
        <f t="shared" si="392"/>
        <v>0</v>
      </c>
      <c r="AN51" s="561"/>
      <c r="AO51" s="278">
        <f t="shared" si="393"/>
        <v>0</v>
      </c>
      <c r="AP51" s="561"/>
      <c r="AQ51" s="278">
        <f t="shared" si="394"/>
        <v>0</v>
      </c>
      <c r="AR51" s="561"/>
      <c r="AS51" s="278">
        <f t="shared" si="395"/>
        <v>0</v>
      </c>
      <c r="AT51" s="561"/>
      <c r="AU51" s="278">
        <f t="shared" si="396"/>
        <v>0</v>
      </c>
      <c r="AV51" s="561"/>
      <c r="AW51" s="278">
        <f t="shared" si="397"/>
        <v>0</v>
      </c>
      <c r="AX51" s="561"/>
      <c r="AY51" s="278">
        <f t="shared" si="398"/>
        <v>0</v>
      </c>
      <c r="AZ51" s="561"/>
      <c r="BA51" s="278">
        <f t="shared" si="399"/>
        <v>0</v>
      </c>
      <c r="BB51" s="561"/>
      <c r="BC51" s="278">
        <f t="shared" si="400"/>
        <v>0</v>
      </c>
      <c r="BD51" s="561"/>
      <c r="BE51" s="278">
        <f t="shared" si="401"/>
        <v>0</v>
      </c>
      <c r="BF51" s="561"/>
      <c r="BG51" s="278">
        <f t="shared" si="402"/>
        <v>0</v>
      </c>
      <c r="BH51" s="561"/>
      <c r="BI51" s="278">
        <f t="shared" si="403"/>
        <v>0</v>
      </c>
      <c r="BJ51" s="561"/>
      <c r="BK51" s="278">
        <f t="shared" si="404"/>
        <v>0</v>
      </c>
      <c r="BL51" s="561"/>
      <c r="BM51" s="278">
        <f t="shared" si="405"/>
        <v>0</v>
      </c>
      <c r="BN51" s="561"/>
      <c r="BO51" s="278">
        <f t="shared" si="406"/>
        <v>0</v>
      </c>
      <c r="BP51" s="561"/>
      <c r="BQ51" s="563">
        <f t="shared" si="189"/>
        <v>0</v>
      </c>
      <c r="BR51" s="322">
        <f t="shared" si="33"/>
        <v>0</v>
      </c>
      <c r="BS51" s="27" t="b">
        <f>D51='Orçamento Detalhado'!J57</f>
        <v>1</v>
      </c>
    </row>
    <row r="52" spans="2:71" ht="18" customHeight="1" outlineLevel="2" thickTop="1" thickBot="1">
      <c r="B52" s="215" t="s">
        <v>291</v>
      </c>
      <c r="C52" s="275" t="str">
        <f>IF(VLOOKUP(B52,'Orçamento Detalhado'!$A$11:$I$531,4,)="","",(VLOOKUP(B52,'Orçamento Detalhado'!$A$11:$I$531,4,)))</f>
        <v>Aterro e apiloamento</v>
      </c>
      <c r="D52" s="276" t="str">
        <f>IF(B52="","",VLOOKUP($B52,'Orçamento Detalhado'!$A$11:$J$531,10,))</f>
        <v/>
      </c>
      <c r="E52" s="277">
        <f t="shared" si="32"/>
        <v>0</v>
      </c>
      <c r="F52" s="574">
        <v>48</v>
      </c>
      <c r="G52" s="278">
        <f t="shared" si="376"/>
        <v>0</v>
      </c>
      <c r="H52" s="561"/>
      <c r="I52" s="278">
        <f t="shared" si="377"/>
        <v>0</v>
      </c>
      <c r="J52" s="561" t="s">
        <v>1053</v>
      </c>
      <c r="K52" s="278">
        <f t="shared" si="378"/>
        <v>0</v>
      </c>
      <c r="L52" s="561" t="s">
        <v>1053</v>
      </c>
      <c r="M52" s="278">
        <f t="shared" si="379"/>
        <v>0</v>
      </c>
      <c r="N52" s="561" t="s">
        <v>1053</v>
      </c>
      <c r="O52" s="278">
        <f t="shared" si="380"/>
        <v>0</v>
      </c>
      <c r="P52" s="561"/>
      <c r="Q52" s="278">
        <f t="shared" si="381"/>
        <v>0</v>
      </c>
      <c r="R52" s="561"/>
      <c r="S52" s="278">
        <f t="shared" si="382"/>
        <v>0</v>
      </c>
      <c r="T52" s="561"/>
      <c r="U52" s="278">
        <f t="shared" si="383"/>
        <v>0</v>
      </c>
      <c r="V52" s="561"/>
      <c r="W52" s="278">
        <f t="shared" si="384"/>
        <v>0</v>
      </c>
      <c r="X52" s="561"/>
      <c r="Y52" s="278">
        <f t="shared" si="385"/>
        <v>0</v>
      </c>
      <c r="Z52" s="561"/>
      <c r="AA52" s="278">
        <f t="shared" si="386"/>
        <v>0</v>
      </c>
      <c r="AB52" s="561"/>
      <c r="AC52" s="278">
        <f t="shared" si="387"/>
        <v>0</v>
      </c>
      <c r="AD52" s="561"/>
      <c r="AE52" s="278">
        <f t="shared" si="388"/>
        <v>0</v>
      </c>
      <c r="AF52" s="561"/>
      <c r="AG52" s="278">
        <f t="shared" si="389"/>
        <v>0</v>
      </c>
      <c r="AH52" s="561"/>
      <c r="AI52" s="278">
        <f t="shared" si="390"/>
        <v>0</v>
      </c>
      <c r="AJ52" s="561"/>
      <c r="AK52" s="278">
        <f t="shared" si="391"/>
        <v>0</v>
      </c>
      <c r="AL52" s="561"/>
      <c r="AM52" s="278">
        <f t="shared" si="392"/>
        <v>0</v>
      </c>
      <c r="AN52" s="561"/>
      <c r="AO52" s="278">
        <f t="shared" si="393"/>
        <v>0</v>
      </c>
      <c r="AP52" s="561"/>
      <c r="AQ52" s="278">
        <f t="shared" si="394"/>
        <v>0</v>
      </c>
      <c r="AR52" s="561"/>
      <c r="AS52" s="278">
        <f t="shared" si="395"/>
        <v>0</v>
      </c>
      <c r="AT52" s="561"/>
      <c r="AU52" s="278">
        <f t="shared" si="396"/>
        <v>0</v>
      </c>
      <c r="AV52" s="561"/>
      <c r="AW52" s="278">
        <f t="shared" si="397"/>
        <v>0</v>
      </c>
      <c r="AX52" s="561"/>
      <c r="AY52" s="278">
        <f t="shared" si="398"/>
        <v>0</v>
      </c>
      <c r="AZ52" s="561"/>
      <c r="BA52" s="278">
        <f t="shared" si="399"/>
        <v>0</v>
      </c>
      <c r="BB52" s="561"/>
      <c r="BC52" s="278">
        <f t="shared" si="400"/>
        <v>0</v>
      </c>
      <c r="BD52" s="561"/>
      <c r="BE52" s="278">
        <f t="shared" si="401"/>
        <v>0</v>
      </c>
      <c r="BF52" s="561"/>
      <c r="BG52" s="278">
        <f t="shared" si="402"/>
        <v>0</v>
      </c>
      <c r="BH52" s="561"/>
      <c r="BI52" s="278">
        <f t="shared" si="403"/>
        <v>0</v>
      </c>
      <c r="BJ52" s="561"/>
      <c r="BK52" s="278">
        <f t="shared" si="404"/>
        <v>0</v>
      </c>
      <c r="BL52" s="561"/>
      <c r="BM52" s="278">
        <f t="shared" si="405"/>
        <v>0</v>
      </c>
      <c r="BN52" s="561"/>
      <c r="BO52" s="278">
        <f t="shared" si="406"/>
        <v>0</v>
      </c>
      <c r="BP52" s="561"/>
      <c r="BQ52" s="563">
        <f t="shared" si="189"/>
        <v>0</v>
      </c>
      <c r="BR52" s="322">
        <f t="shared" si="33"/>
        <v>0</v>
      </c>
      <c r="BS52" s="27" t="b">
        <f>D52='Orçamento Detalhado'!J58</f>
        <v>1</v>
      </c>
    </row>
    <row r="53" spans="2:71" ht="18" customHeight="1" outlineLevel="2" thickTop="1" thickBot="1">
      <c r="B53" s="215" t="s">
        <v>293</v>
      </c>
      <c r="C53" s="275" t="str">
        <f>IF(VLOOKUP(B53,'Orçamento Detalhado'!$A$11:$I$531,4,)="","",(VLOOKUP(B53,'Orçamento Detalhado'!$A$11:$I$531,4,)))</f>
        <v>Impermeabilização de vigas e baldrames</v>
      </c>
      <c r="D53" s="276" t="str">
        <f>IF(B53="","",VLOOKUP($B53,'Orçamento Detalhado'!$A$11:$J$531,10,))</f>
        <v/>
      </c>
      <c r="E53" s="277">
        <f t="shared" si="32"/>
        <v>0</v>
      </c>
      <c r="F53" s="574">
        <v>49</v>
      </c>
      <c r="G53" s="278">
        <f t="shared" si="376"/>
        <v>0</v>
      </c>
      <c r="H53" s="561"/>
      <c r="I53" s="278">
        <f t="shared" si="377"/>
        <v>0</v>
      </c>
      <c r="J53" s="561" t="s">
        <v>1053</v>
      </c>
      <c r="K53" s="278">
        <f t="shared" si="378"/>
        <v>0</v>
      </c>
      <c r="L53" s="561" t="s">
        <v>1053</v>
      </c>
      <c r="M53" s="278">
        <f t="shared" si="379"/>
        <v>0</v>
      </c>
      <c r="N53" s="561" t="s">
        <v>1053</v>
      </c>
      <c r="O53" s="278">
        <f t="shared" si="380"/>
        <v>0</v>
      </c>
      <c r="P53" s="561"/>
      <c r="Q53" s="278">
        <f t="shared" si="381"/>
        <v>0</v>
      </c>
      <c r="R53" s="561"/>
      <c r="S53" s="278">
        <f t="shared" si="382"/>
        <v>0</v>
      </c>
      <c r="T53" s="561"/>
      <c r="U53" s="278">
        <f t="shared" si="383"/>
        <v>0</v>
      </c>
      <c r="V53" s="561"/>
      <c r="W53" s="278">
        <f t="shared" si="384"/>
        <v>0</v>
      </c>
      <c r="X53" s="561"/>
      <c r="Y53" s="278">
        <f t="shared" si="385"/>
        <v>0</v>
      </c>
      <c r="Z53" s="561"/>
      <c r="AA53" s="278">
        <f t="shared" si="386"/>
        <v>0</v>
      </c>
      <c r="AB53" s="561"/>
      <c r="AC53" s="278">
        <f t="shared" si="387"/>
        <v>0</v>
      </c>
      <c r="AD53" s="561"/>
      <c r="AE53" s="278">
        <f t="shared" si="388"/>
        <v>0</v>
      </c>
      <c r="AF53" s="561"/>
      <c r="AG53" s="278">
        <f t="shared" si="389"/>
        <v>0</v>
      </c>
      <c r="AH53" s="561"/>
      <c r="AI53" s="278">
        <f t="shared" si="390"/>
        <v>0</v>
      </c>
      <c r="AJ53" s="561"/>
      <c r="AK53" s="278">
        <f t="shared" si="391"/>
        <v>0</v>
      </c>
      <c r="AL53" s="561"/>
      <c r="AM53" s="278">
        <f t="shared" si="392"/>
        <v>0</v>
      </c>
      <c r="AN53" s="561"/>
      <c r="AO53" s="278">
        <f t="shared" si="393"/>
        <v>0</v>
      </c>
      <c r="AP53" s="561"/>
      <c r="AQ53" s="278">
        <f t="shared" si="394"/>
        <v>0</v>
      </c>
      <c r="AR53" s="561"/>
      <c r="AS53" s="278">
        <f t="shared" si="395"/>
        <v>0</v>
      </c>
      <c r="AT53" s="561"/>
      <c r="AU53" s="278">
        <f t="shared" si="396"/>
        <v>0</v>
      </c>
      <c r="AV53" s="561"/>
      <c r="AW53" s="278">
        <f t="shared" si="397"/>
        <v>0</v>
      </c>
      <c r="AX53" s="561"/>
      <c r="AY53" s="278">
        <f t="shared" si="398"/>
        <v>0</v>
      </c>
      <c r="AZ53" s="561"/>
      <c r="BA53" s="278">
        <f t="shared" si="399"/>
        <v>0</v>
      </c>
      <c r="BB53" s="561"/>
      <c r="BC53" s="278">
        <f t="shared" si="400"/>
        <v>0</v>
      </c>
      <c r="BD53" s="561"/>
      <c r="BE53" s="278">
        <f t="shared" si="401"/>
        <v>0</v>
      </c>
      <c r="BF53" s="561"/>
      <c r="BG53" s="278">
        <f t="shared" si="402"/>
        <v>0</v>
      </c>
      <c r="BH53" s="561"/>
      <c r="BI53" s="278">
        <f t="shared" si="403"/>
        <v>0</v>
      </c>
      <c r="BJ53" s="561"/>
      <c r="BK53" s="278">
        <f t="shared" si="404"/>
        <v>0</v>
      </c>
      <c r="BL53" s="561"/>
      <c r="BM53" s="278">
        <f t="shared" si="405"/>
        <v>0</v>
      </c>
      <c r="BN53" s="561"/>
      <c r="BO53" s="278">
        <f t="shared" si="406"/>
        <v>0</v>
      </c>
      <c r="BP53" s="561"/>
      <c r="BQ53" s="563">
        <f t="shared" si="189"/>
        <v>0</v>
      </c>
      <c r="BR53" s="322">
        <f t="shared" si="33"/>
        <v>0</v>
      </c>
      <c r="BS53" s="27" t="b">
        <f>D53='Orçamento Detalhado'!J59</f>
        <v>1</v>
      </c>
    </row>
    <row r="54" spans="2:71" ht="18" customHeight="1" outlineLevel="2" thickTop="1" thickBot="1">
      <c r="B54" s="215" t="s">
        <v>295</v>
      </c>
      <c r="C54" s="275" t="str">
        <f>IF(VLOOKUP(B54,'Orçamento Detalhado'!$A$11:$I$531,4,)="","",(VLOOKUP(B54,'Orçamento Detalhado'!$A$11:$I$531,4,)))</f>
        <v/>
      </c>
      <c r="D54" s="276" t="str">
        <f>IF(B54="","",VLOOKUP($B54,'Orçamento Detalhado'!$A$11:$J$531,10,))</f>
        <v/>
      </c>
      <c r="E54" s="277">
        <f t="shared" si="32"/>
        <v>0</v>
      </c>
      <c r="F54" s="574">
        <v>50</v>
      </c>
      <c r="G54" s="278">
        <f t="shared" si="376"/>
        <v>0</v>
      </c>
      <c r="H54" s="561"/>
      <c r="I54" s="278">
        <f t="shared" si="377"/>
        <v>0</v>
      </c>
      <c r="J54" s="561" t="s">
        <v>1053</v>
      </c>
      <c r="K54" s="278">
        <f t="shared" si="378"/>
        <v>0</v>
      </c>
      <c r="L54" s="561" t="s">
        <v>1053</v>
      </c>
      <c r="M54" s="278">
        <f t="shared" si="379"/>
        <v>0</v>
      </c>
      <c r="N54" s="561" t="s">
        <v>1053</v>
      </c>
      <c r="O54" s="278">
        <f t="shared" si="380"/>
        <v>0</v>
      </c>
      <c r="P54" s="561"/>
      <c r="Q54" s="278">
        <f t="shared" si="381"/>
        <v>0</v>
      </c>
      <c r="R54" s="561"/>
      <c r="S54" s="278">
        <f t="shared" si="382"/>
        <v>0</v>
      </c>
      <c r="T54" s="561"/>
      <c r="U54" s="278">
        <f t="shared" si="383"/>
        <v>0</v>
      </c>
      <c r="V54" s="561"/>
      <c r="W54" s="278">
        <f t="shared" si="384"/>
        <v>0</v>
      </c>
      <c r="X54" s="561"/>
      <c r="Y54" s="278">
        <f t="shared" si="385"/>
        <v>0</v>
      </c>
      <c r="Z54" s="561"/>
      <c r="AA54" s="278">
        <f t="shared" si="386"/>
        <v>0</v>
      </c>
      <c r="AB54" s="561"/>
      <c r="AC54" s="278">
        <f t="shared" si="387"/>
        <v>0</v>
      </c>
      <c r="AD54" s="561"/>
      <c r="AE54" s="278">
        <f t="shared" si="388"/>
        <v>0</v>
      </c>
      <c r="AF54" s="561"/>
      <c r="AG54" s="278">
        <f t="shared" si="389"/>
        <v>0</v>
      </c>
      <c r="AH54" s="561"/>
      <c r="AI54" s="278">
        <f t="shared" si="390"/>
        <v>0</v>
      </c>
      <c r="AJ54" s="561"/>
      <c r="AK54" s="278">
        <f t="shared" si="391"/>
        <v>0</v>
      </c>
      <c r="AL54" s="561"/>
      <c r="AM54" s="278">
        <f t="shared" si="392"/>
        <v>0</v>
      </c>
      <c r="AN54" s="561"/>
      <c r="AO54" s="278">
        <f t="shared" si="393"/>
        <v>0</v>
      </c>
      <c r="AP54" s="561"/>
      <c r="AQ54" s="278">
        <f t="shared" si="394"/>
        <v>0</v>
      </c>
      <c r="AR54" s="561"/>
      <c r="AS54" s="278">
        <f t="shared" si="395"/>
        <v>0</v>
      </c>
      <c r="AT54" s="561"/>
      <c r="AU54" s="278">
        <f t="shared" si="396"/>
        <v>0</v>
      </c>
      <c r="AV54" s="561"/>
      <c r="AW54" s="278">
        <f t="shared" si="397"/>
        <v>0</v>
      </c>
      <c r="AX54" s="561"/>
      <c r="AY54" s="278">
        <f t="shared" si="398"/>
        <v>0</v>
      </c>
      <c r="AZ54" s="561"/>
      <c r="BA54" s="278">
        <f t="shared" si="399"/>
        <v>0</v>
      </c>
      <c r="BB54" s="561"/>
      <c r="BC54" s="278">
        <f t="shared" si="400"/>
        <v>0</v>
      </c>
      <c r="BD54" s="561"/>
      <c r="BE54" s="278">
        <f t="shared" si="401"/>
        <v>0</v>
      </c>
      <c r="BF54" s="561"/>
      <c r="BG54" s="278">
        <f t="shared" si="402"/>
        <v>0</v>
      </c>
      <c r="BH54" s="561"/>
      <c r="BI54" s="278">
        <f t="shared" si="403"/>
        <v>0</v>
      </c>
      <c r="BJ54" s="561"/>
      <c r="BK54" s="278">
        <f t="shared" si="404"/>
        <v>0</v>
      </c>
      <c r="BL54" s="561"/>
      <c r="BM54" s="278">
        <f t="shared" si="405"/>
        <v>0</v>
      </c>
      <c r="BN54" s="561"/>
      <c r="BO54" s="278">
        <f t="shared" si="406"/>
        <v>0</v>
      </c>
      <c r="BP54" s="561"/>
      <c r="BQ54" s="563">
        <f t="shared" si="189"/>
        <v>0</v>
      </c>
      <c r="BR54" s="322">
        <f t="shared" si="33"/>
        <v>0</v>
      </c>
      <c r="BS54" s="27" t="b">
        <f>D54='Orçamento Detalhado'!J60</f>
        <v>1</v>
      </c>
    </row>
    <row r="55" spans="2:71" ht="18" customHeight="1" outlineLevel="2" thickTop="1" thickBot="1">
      <c r="B55" s="215" t="s">
        <v>297</v>
      </c>
      <c r="C55" s="275" t="str">
        <f>IF(VLOOKUP(B55,'Orçamento Detalhado'!$A$11:$I$531,4,)="","",(VLOOKUP(B55,'Orçamento Detalhado'!$A$11:$I$531,4,)))</f>
        <v/>
      </c>
      <c r="D55" s="276" t="str">
        <f>IF(B55="","",VLOOKUP($B55,'Orçamento Detalhado'!$A$11:$J$531,10,))</f>
        <v/>
      </c>
      <c r="E55" s="277">
        <f t="shared" si="32"/>
        <v>0</v>
      </c>
      <c r="F55" s="574">
        <v>51</v>
      </c>
      <c r="G55" s="278">
        <f t="shared" si="376"/>
        <v>0</v>
      </c>
      <c r="H55" s="561"/>
      <c r="I55" s="278">
        <f t="shared" si="377"/>
        <v>0</v>
      </c>
      <c r="J55" s="561" t="s">
        <v>1053</v>
      </c>
      <c r="K55" s="278">
        <f t="shared" si="378"/>
        <v>0</v>
      </c>
      <c r="L55" s="561" t="s">
        <v>1053</v>
      </c>
      <c r="M55" s="278">
        <f t="shared" si="379"/>
        <v>0</v>
      </c>
      <c r="N55" s="561" t="s">
        <v>1053</v>
      </c>
      <c r="O55" s="278">
        <f t="shared" si="380"/>
        <v>0</v>
      </c>
      <c r="P55" s="561"/>
      <c r="Q55" s="278">
        <f t="shared" si="381"/>
        <v>0</v>
      </c>
      <c r="R55" s="561" t="s">
        <v>1053</v>
      </c>
      <c r="S55" s="278">
        <f t="shared" si="382"/>
        <v>0</v>
      </c>
      <c r="T55" s="561" t="s">
        <v>1053</v>
      </c>
      <c r="U55" s="278">
        <f t="shared" si="383"/>
        <v>0</v>
      </c>
      <c r="V55" s="561" t="s">
        <v>1053</v>
      </c>
      <c r="W55" s="278">
        <f t="shared" si="384"/>
        <v>0</v>
      </c>
      <c r="X55" s="561" t="s">
        <v>1053</v>
      </c>
      <c r="Y55" s="278">
        <f t="shared" si="385"/>
        <v>0</v>
      </c>
      <c r="Z55" s="561"/>
      <c r="AA55" s="278">
        <f t="shared" si="386"/>
        <v>0</v>
      </c>
      <c r="AB55" s="561"/>
      <c r="AC55" s="278">
        <f t="shared" si="387"/>
        <v>0</v>
      </c>
      <c r="AD55" s="561"/>
      <c r="AE55" s="278">
        <f t="shared" si="388"/>
        <v>0</v>
      </c>
      <c r="AF55" s="561"/>
      <c r="AG55" s="278">
        <f t="shared" si="389"/>
        <v>0</v>
      </c>
      <c r="AH55" s="561"/>
      <c r="AI55" s="278">
        <f t="shared" si="390"/>
        <v>0</v>
      </c>
      <c r="AJ55" s="561"/>
      <c r="AK55" s="278">
        <f t="shared" si="391"/>
        <v>0</v>
      </c>
      <c r="AL55" s="561"/>
      <c r="AM55" s="278">
        <f t="shared" si="392"/>
        <v>0</v>
      </c>
      <c r="AN55" s="561"/>
      <c r="AO55" s="278">
        <f t="shared" si="393"/>
        <v>0</v>
      </c>
      <c r="AP55" s="561"/>
      <c r="AQ55" s="278">
        <f t="shared" si="394"/>
        <v>0</v>
      </c>
      <c r="AR55" s="561"/>
      <c r="AS55" s="278">
        <f t="shared" si="395"/>
        <v>0</v>
      </c>
      <c r="AT55" s="561"/>
      <c r="AU55" s="278">
        <f t="shared" si="396"/>
        <v>0</v>
      </c>
      <c r="AV55" s="561"/>
      <c r="AW55" s="278">
        <f t="shared" si="397"/>
        <v>0</v>
      </c>
      <c r="AX55" s="561"/>
      <c r="AY55" s="278">
        <f t="shared" si="398"/>
        <v>0</v>
      </c>
      <c r="AZ55" s="561"/>
      <c r="BA55" s="278">
        <f t="shared" si="399"/>
        <v>0</v>
      </c>
      <c r="BB55" s="561"/>
      <c r="BC55" s="278">
        <f t="shared" si="400"/>
        <v>0</v>
      </c>
      <c r="BD55" s="561"/>
      <c r="BE55" s="278">
        <f t="shared" si="401"/>
        <v>0</v>
      </c>
      <c r="BF55" s="561"/>
      <c r="BG55" s="278">
        <f t="shared" si="402"/>
        <v>0</v>
      </c>
      <c r="BH55" s="561"/>
      <c r="BI55" s="278">
        <f t="shared" si="403"/>
        <v>0</v>
      </c>
      <c r="BJ55" s="561"/>
      <c r="BK55" s="278">
        <f t="shared" si="404"/>
        <v>0</v>
      </c>
      <c r="BL55" s="561"/>
      <c r="BM55" s="278">
        <f t="shared" si="405"/>
        <v>0</v>
      </c>
      <c r="BN55" s="561"/>
      <c r="BO55" s="278">
        <f t="shared" si="406"/>
        <v>0</v>
      </c>
      <c r="BP55" s="561"/>
      <c r="BQ55" s="563">
        <f t="shared" si="189"/>
        <v>0</v>
      </c>
      <c r="BR55" s="322">
        <f t="shared" si="33"/>
        <v>0</v>
      </c>
      <c r="BS55" s="27" t="b">
        <f>D55='Orçamento Detalhado'!J61</f>
        <v>1</v>
      </c>
    </row>
    <row r="56" spans="2:71" ht="18" customHeight="1" outlineLevel="2" thickTop="1" thickBot="1">
      <c r="B56" s="215" t="s">
        <v>298</v>
      </c>
      <c r="C56" s="275" t="str">
        <f>IF(VLOOKUP(B56,'Orçamento Detalhado'!$A$11:$I$531,4,)="","",(VLOOKUP(B56,'Orçamento Detalhado'!$A$11:$I$531,4,)))</f>
        <v/>
      </c>
      <c r="D56" s="276" t="str">
        <f>IF(B56="","",VLOOKUP($B56,'Orçamento Detalhado'!$A$11:$J$531,10,))</f>
        <v/>
      </c>
      <c r="E56" s="277">
        <f t="shared" si="32"/>
        <v>0</v>
      </c>
      <c r="F56" s="574">
        <v>52</v>
      </c>
      <c r="G56" s="278">
        <f t="shared" ref="G56:G57" si="407">IFERROR($D56*H56,0)</f>
        <v>0</v>
      </c>
      <c r="H56" s="561"/>
      <c r="I56" s="278">
        <f t="shared" ref="I56:I57" si="408">IFERROR($D56*J56,0)</f>
        <v>0</v>
      </c>
      <c r="J56" s="561" t="s">
        <v>1053</v>
      </c>
      <c r="K56" s="278">
        <f t="shared" ref="K56:K57" si="409">IFERROR($D56*L56,0)</f>
        <v>0</v>
      </c>
      <c r="L56" s="561" t="s">
        <v>1053</v>
      </c>
      <c r="M56" s="278">
        <f t="shared" ref="M56:M57" si="410">IFERROR($D56*N56,0)</f>
        <v>0</v>
      </c>
      <c r="N56" s="561" t="s">
        <v>1053</v>
      </c>
      <c r="O56" s="278">
        <f t="shared" ref="O56:O57" si="411">IFERROR($D56*P56,0)</f>
        <v>0</v>
      </c>
      <c r="P56" s="561" t="s">
        <v>1053</v>
      </c>
      <c r="Q56" s="278">
        <f t="shared" ref="Q56:Q57" si="412">IFERROR($D56*R56,0)</f>
        <v>0</v>
      </c>
      <c r="R56" s="561" t="s">
        <v>1053</v>
      </c>
      <c r="S56" s="278">
        <f t="shared" ref="S56:S57" si="413">IFERROR($D56*T56,0)</f>
        <v>0</v>
      </c>
      <c r="T56" s="561" t="s">
        <v>1053</v>
      </c>
      <c r="U56" s="278">
        <f t="shared" ref="U56:U57" si="414">IFERROR($D56*V56,0)</f>
        <v>0</v>
      </c>
      <c r="V56" s="561" t="s">
        <v>1053</v>
      </c>
      <c r="W56" s="278">
        <f t="shared" ref="W56:W57" si="415">IFERROR($D56*X56,0)</f>
        <v>0</v>
      </c>
      <c r="X56" s="561" t="s">
        <v>1053</v>
      </c>
      <c r="Y56" s="278">
        <f t="shared" ref="Y56:Y57" si="416">IFERROR($D56*Z56,0)</f>
        <v>0</v>
      </c>
      <c r="Z56" s="561"/>
      <c r="AA56" s="278">
        <f t="shared" ref="AA56:AA57" si="417">IFERROR($D56*AB56,0)</f>
        <v>0</v>
      </c>
      <c r="AB56" s="561"/>
      <c r="AC56" s="278">
        <f t="shared" ref="AC56:AC57" si="418">IFERROR($D56*AD56,0)</f>
        <v>0</v>
      </c>
      <c r="AD56" s="561"/>
      <c r="AE56" s="278">
        <f t="shared" ref="AE56:AE57" si="419">IFERROR($D56*AF56,0)</f>
        <v>0</v>
      </c>
      <c r="AF56" s="561"/>
      <c r="AG56" s="278">
        <f t="shared" ref="AG56:AG57" si="420">IFERROR($D56*AH56,0)</f>
        <v>0</v>
      </c>
      <c r="AH56" s="561"/>
      <c r="AI56" s="278">
        <f t="shared" ref="AI56:AI57" si="421">IFERROR($D56*AJ56,0)</f>
        <v>0</v>
      </c>
      <c r="AJ56" s="561"/>
      <c r="AK56" s="278">
        <f t="shared" ref="AK56:AK57" si="422">IFERROR($D56*AL56,0)</f>
        <v>0</v>
      </c>
      <c r="AL56" s="561"/>
      <c r="AM56" s="278">
        <f t="shared" ref="AM56:AM57" si="423">IFERROR($D56*AN56,0)</f>
        <v>0</v>
      </c>
      <c r="AN56" s="561"/>
      <c r="AO56" s="278">
        <f t="shared" ref="AO56:AO57" si="424">IFERROR($D56*AP56,0)</f>
        <v>0</v>
      </c>
      <c r="AP56" s="561"/>
      <c r="AQ56" s="278">
        <f t="shared" ref="AQ56:AQ57" si="425">IFERROR($D56*AR56,0)</f>
        <v>0</v>
      </c>
      <c r="AR56" s="561"/>
      <c r="AS56" s="278">
        <f t="shared" ref="AS56:AS57" si="426">IFERROR($D56*AT56,0)</f>
        <v>0</v>
      </c>
      <c r="AT56" s="561"/>
      <c r="AU56" s="278">
        <f t="shared" ref="AU56:AU57" si="427">IFERROR($D56*AV56,0)</f>
        <v>0</v>
      </c>
      <c r="AV56" s="561"/>
      <c r="AW56" s="278">
        <f t="shared" ref="AW56:AW57" si="428">IFERROR($D56*AX56,0)</f>
        <v>0</v>
      </c>
      <c r="AX56" s="561"/>
      <c r="AY56" s="278">
        <f t="shared" ref="AY56:AY57" si="429">IFERROR($D56*AZ56,0)</f>
        <v>0</v>
      </c>
      <c r="AZ56" s="561"/>
      <c r="BA56" s="278">
        <f t="shared" ref="BA56:BA57" si="430">IFERROR($D56*BB56,0)</f>
        <v>0</v>
      </c>
      <c r="BB56" s="561"/>
      <c r="BC56" s="278">
        <f t="shared" ref="BC56:BC57" si="431">IFERROR($D56*BD56,0)</f>
        <v>0</v>
      </c>
      <c r="BD56" s="561"/>
      <c r="BE56" s="278">
        <f t="shared" ref="BE56:BE57" si="432">IFERROR($D56*BF56,0)</f>
        <v>0</v>
      </c>
      <c r="BF56" s="561"/>
      <c r="BG56" s="278">
        <f t="shared" ref="BG56:BG57" si="433">IFERROR($D56*BH56,0)</f>
        <v>0</v>
      </c>
      <c r="BH56" s="561"/>
      <c r="BI56" s="278">
        <f t="shared" ref="BI56:BI57" si="434">IFERROR($D56*BJ56,0)</f>
        <v>0</v>
      </c>
      <c r="BJ56" s="561"/>
      <c r="BK56" s="278">
        <f t="shared" ref="BK56:BK57" si="435">IFERROR($D56*BL56,0)</f>
        <v>0</v>
      </c>
      <c r="BL56" s="561"/>
      <c r="BM56" s="278">
        <f t="shared" ref="BM56:BM57" si="436">IFERROR($D56*BN56,0)</f>
        <v>0</v>
      </c>
      <c r="BN56" s="561"/>
      <c r="BO56" s="278">
        <f t="shared" ref="BO56:BO57" si="437">IFERROR($D56*BP56,0)</f>
        <v>0</v>
      </c>
      <c r="BP56" s="561"/>
      <c r="BQ56" s="563">
        <f t="shared" si="189"/>
        <v>0</v>
      </c>
      <c r="BR56" s="322">
        <f t="shared" si="33"/>
        <v>0</v>
      </c>
      <c r="BS56" s="27" t="b">
        <f>D56='Orçamento Detalhado'!J62</f>
        <v>1</v>
      </c>
    </row>
    <row r="57" spans="2:71" ht="18" customHeight="1" outlineLevel="2" thickTop="1" thickBot="1">
      <c r="B57" s="215" t="s">
        <v>299</v>
      </c>
      <c r="C57" s="275" t="str">
        <f>IF(VLOOKUP(B57,'Orçamento Detalhado'!$A$11:$I$531,4,)="","",(VLOOKUP(B57,'Orçamento Detalhado'!$A$11:$I$531,4,)))</f>
        <v/>
      </c>
      <c r="D57" s="276" t="str">
        <f>IF(B57="","",VLOOKUP($B57,'Orçamento Detalhado'!$A$11:$J$531,10,))</f>
        <v/>
      </c>
      <c r="E57" s="277">
        <f t="shared" si="32"/>
        <v>0</v>
      </c>
      <c r="F57" s="574">
        <v>53</v>
      </c>
      <c r="G57" s="278">
        <f t="shared" si="407"/>
        <v>0</v>
      </c>
      <c r="H57" s="561"/>
      <c r="I57" s="278">
        <f t="shared" si="408"/>
        <v>0</v>
      </c>
      <c r="J57" s="561" t="s">
        <v>1053</v>
      </c>
      <c r="K57" s="278">
        <f t="shared" si="409"/>
        <v>0</v>
      </c>
      <c r="L57" s="561" t="s">
        <v>1053</v>
      </c>
      <c r="M57" s="278">
        <f t="shared" si="410"/>
        <v>0</v>
      </c>
      <c r="N57" s="561" t="s">
        <v>1053</v>
      </c>
      <c r="O57" s="278">
        <f t="shared" si="411"/>
        <v>0</v>
      </c>
      <c r="P57" s="561" t="s">
        <v>1053</v>
      </c>
      <c r="Q57" s="278">
        <f t="shared" si="412"/>
        <v>0</v>
      </c>
      <c r="R57" s="561" t="s">
        <v>1053</v>
      </c>
      <c r="S57" s="278">
        <f t="shared" si="413"/>
        <v>0</v>
      </c>
      <c r="T57" s="561" t="s">
        <v>1053</v>
      </c>
      <c r="U57" s="278">
        <f t="shared" si="414"/>
        <v>0</v>
      </c>
      <c r="V57" s="561" t="s">
        <v>1053</v>
      </c>
      <c r="W57" s="278">
        <f t="shared" si="415"/>
        <v>0</v>
      </c>
      <c r="X57" s="561" t="s">
        <v>1053</v>
      </c>
      <c r="Y57" s="278">
        <f t="shared" si="416"/>
        <v>0</v>
      </c>
      <c r="Z57" s="561"/>
      <c r="AA57" s="278">
        <f t="shared" si="417"/>
        <v>0</v>
      </c>
      <c r="AB57" s="561"/>
      <c r="AC57" s="278">
        <f t="shared" si="418"/>
        <v>0</v>
      </c>
      <c r="AD57" s="561"/>
      <c r="AE57" s="278">
        <f t="shared" si="419"/>
        <v>0</v>
      </c>
      <c r="AF57" s="561"/>
      <c r="AG57" s="278">
        <f t="shared" si="420"/>
        <v>0</v>
      </c>
      <c r="AH57" s="561"/>
      <c r="AI57" s="278">
        <f t="shared" si="421"/>
        <v>0</v>
      </c>
      <c r="AJ57" s="561"/>
      <c r="AK57" s="278">
        <f t="shared" si="422"/>
        <v>0</v>
      </c>
      <c r="AL57" s="561"/>
      <c r="AM57" s="278">
        <f t="shared" si="423"/>
        <v>0</v>
      </c>
      <c r="AN57" s="561"/>
      <c r="AO57" s="278">
        <f t="shared" si="424"/>
        <v>0</v>
      </c>
      <c r="AP57" s="561"/>
      <c r="AQ57" s="278">
        <f t="shared" si="425"/>
        <v>0</v>
      </c>
      <c r="AR57" s="561"/>
      <c r="AS57" s="278">
        <f t="shared" si="426"/>
        <v>0</v>
      </c>
      <c r="AT57" s="561"/>
      <c r="AU57" s="278">
        <f t="shared" si="427"/>
        <v>0</v>
      </c>
      <c r="AV57" s="561"/>
      <c r="AW57" s="278">
        <f t="shared" si="428"/>
        <v>0</v>
      </c>
      <c r="AX57" s="561"/>
      <c r="AY57" s="278">
        <f t="shared" si="429"/>
        <v>0</v>
      </c>
      <c r="AZ57" s="561"/>
      <c r="BA57" s="278">
        <f t="shared" si="430"/>
        <v>0</v>
      </c>
      <c r="BB57" s="561"/>
      <c r="BC57" s="278">
        <f t="shared" si="431"/>
        <v>0</v>
      </c>
      <c r="BD57" s="561"/>
      <c r="BE57" s="278">
        <f t="shared" si="432"/>
        <v>0</v>
      </c>
      <c r="BF57" s="561"/>
      <c r="BG57" s="278">
        <f t="shared" si="433"/>
        <v>0</v>
      </c>
      <c r="BH57" s="561"/>
      <c r="BI57" s="278">
        <f t="shared" si="434"/>
        <v>0</v>
      </c>
      <c r="BJ57" s="561"/>
      <c r="BK57" s="278">
        <f t="shared" si="435"/>
        <v>0</v>
      </c>
      <c r="BL57" s="561"/>
      <c r="BM57" s="278">
        <f t="shared" si="436"/>
        <v>0</v>
      </c>
      <c r="BN57" s="561"/>
      <c r="BO57" s="278">
        <f t="shared" si="437"/>
        <v>0</v>
      </c>
      <c r="BP57" s="561"/>
      <c r="BQ57" s="563">
        <f t="shared" si="189"/>
        <v>0</v>
      </c>
      <c r="BR57" s="322">
        <f t="shared" si="33"/>
        <v>0</v>
      </c>
      <c r="BS57" s="27" t="b">
        <f>D57='Orçamento Detalhado'!J63</f>
        <v>1</v>
      </c>
    </row>
    <row r="58" spans="2:71" ht="18" customHeight="1" outlineLevel="2" thickTop="1" thickBot="1">
      <c r="B58" s="215" t="s">
        <v>300</v>
      </c>
      <c r="C58" s="275" t="str">
        <f>IF(VLOOKUP(B58,'Orçamento Detalhado'!$A$11:$I$531,4,)="","",(VLOOKUP(B58,'Orçamento Detalhado'!$A$11:$I$531,4,)))</f>
        <v/>
      </c>
      <c r="D58" s="276" t="str">
        <f>IF(B58="","",VLOOKUP($B58,'Orçamento Detalhado'!$A$11:$J$531,10,))</f>
        <v/>
      </c>
      <c r="E58" s="277">
        <f t="shared" si="32"/>
        <v>0</v>
      </c>
      <c r="F58" s="574">
        <v>54</v>
      </c>
      <c r="G58" s="278">
        <f t="shared" ref="G58" si="438">IFERROR($D58*H58,0)</f>
        <v>0</v>
      </c>
      <c r="H58" s="561"/>
      <c r="I58" s="278">
        <f t="shared" ref="I58" si="439">IFERROR($D58*J58,0)</f>
        <v>0</v>
      </c>
      <c r="J58" s="561" t="s">
        <v>1053</v>
      </c>
      <c r="K58" s="278">
        <f t="shared" ref="K58" si="440">IFERROR($D58*L58,0)</f>
        <v>0</v>
      </c>
      <c r="L58" s="561" t="s">
        <v>1053</v>
      </c>
      <c r="M58" s="278">
        <f t="shared" ref="M58" si="441">IFERROR($D58*N58,0)</f>
        <v>0</v>
      </c>
      <c r="N58" s="561" t="s">
        <v>1053</v>
      </c>
      <c r="O58" s="278">
        <f t="shared" ref="O58" si="442">IFERROR($D58*P58,0)</f>
        <v>0</v>
      </c>
      <c r="P58" s="561" t="s">
        <v>1053</v>
      </c>
      <c r="Q58" s="278">
        <f t="shared" ref="Q58" si="443">IFERROR($D58*R58,0)</f>
        <v>0</v>
      </c>
      <c r="R58" s="561" t="s">
        <v>1053</v>
      </c>
      <c r="S58" s="278">
        <f t="shared" ref="S58" si="444">IFERROR($D58*T58,0)</f>
        <v>0</v>
      </c>
      <c r="T58" s="561" t="s">
        <v>1053</v>
      </c>
      <c r="U58" s="278">
        <f t="shared" ref="U58" si="445">IFERROR($D58*V58,0)</f>
        <v>0</v>
      </c>
      <c r="V58" s="561" t="s">
        <v>1053</v>
      </c>
      <c r="W58" s="278">
        <f t="shared" ref="W58" si="446">IFERROR($D58*X58,0)</f>
        <v>0</v>
      </c>
      <c r="X58" s="561" t="s">
        <v>1053</v>
      </c>
      <c r="Y58" s="278">
        <f t="shared" ref="Y58" si="447">IFERROR($D58*Z58,0)</f>
        <v>0</v>
      </c>
      <c r="Z58" s="561"/>
      <c r="AA58" s="278">
        <f t="shared" ref="AA58" si="448">IFERROR($D58*AB58,0)</f>
        <v>0</v>
      </c>
      <c r="AB58" s="561"/>
      <c r="AC58" s="278">
        <f t="shared" ref="AC58" si="449">IFERROR($D58*AD58,0)</f>
        <v>0</v>
      </c>
      <c r="AD58" s="561"/>
      <c r="AE58" s="278">
        <f t="shared" ref="AE58" si="450">IFERROR($D58*AF58,0)</f>
        <v>0</v>
      </c>
      <c r="AF58" s="561"/>
      <c r="AG58" s="278">
        <f t="shared" ref="AG58" si="451">IFERROR($D58*AH58,0)</f>
        <v>0</v>
      </c>
      <c r="AH58" s="561"/>
      <c r="AI58" s="278">
        <f t="shared" ref="AI58" si="452">IFERROR($D58*AJ58,0)</f>
        <v>0</v>
      </c>
      <c r="AJ58" s="561"/>
      <c r="AK58" s="278">
        <f t="shared" ref="AK58" si="453">IFERROR($D58*AL58,0)</f>
        <v>0</v>
      </c>
      <c r="AL58" s="561"/>
      <c r="AM58" s="278">
        <f t="shared" ref="AM58" si="454">IFERROR($D58*AN58,0)</f>
        <v>0</v>
      </c>
      <c r="AN58" s="561"/>
      <c r="AO58" s="278">
        <f t="shared" ref="AO58" si="455">IFERROR($D58*AP58,0)</f>
        <v>0</v>
      </c>
      <c r="AP58" s="561"/>
      <c r="AQ58" s="278">
        <f t="shared" ref="AQ58" si="456">IFERROR($D58*AR58,0)</f>
        <v>0</v>
      </c>
      <c r="AR58" s="561"/>
      <c r="AS58" s="278">
        <f t="shared" ref="AS58" si="457">IFERROR($D58*AT58,0)</f>
        <v>0</v>
      </c>
      <c r="AT58" s="561"/>
      <c r="AU58" s="278">
        <f t="shared" ref="AU58" si="458">IFERROR($D58*AV58,0)</f>
        <v>0</v>
      </c>
      <c r="AV58" s="561"/>
      <c r="AW58" s="278">
        <f t="shared" ref="AW58" si="459">IFERROR($D58*AX58,0)</f>
        <v>0</v>
      </c>
      <c r="AX58" s="561"/>
      <c r="AY58" s="278">
        <f t="shared" ref="AY58" si="460">IFERROR($D58*AZ58,0)</f>
        <v>0</v>
      </c>
      <c r="AZ58" s="561"/>
      <c r="BA58" s="278">
        <f t="shared" ref="BA58" si="461">IFERROR($D58*BB58,0)</f>
        <v>0</v>
      </c>
      <c r="BB58" s="561"/>
      <c r="BC58" s="278">
        <f t="shared" ref="BC58" si="462">IFERROR($D58*BD58,0)</f>
        <v>0</v>
      </c>
      <c r="BD58" s="561"/>
      <c r="BE58" s="278">
        <f t="shared" ref="BE58" si="463">IFERROR($D58*BF58,0)</f>
        <v>0</v>
      </c>
      <c r="BF58" s="561"/>
      <c r="BG58" s="278">
        <f t="shared" ref="BG58" si="464">IFERROR($D58*BH58,0)</f>
        <v>0</v>
      </c>
      <c r="BH58" s="561"/>
      <c r="BI58" s="278">
        <f t="shared" ref="BI58" si="465">IFERROR($D58*BJ58,0)</f>
        <v>0</v>
      </c>
      <c r="BJ58" s="561"/>
      <c r="BK58" s="278">
        <f t="shared" ref="BK58" si="466">IFERROR($D58*BL58,0)</f>
        <v>0</v>
      </c>
      <c r="BL58" s="561"/>
      <c r="BM58" s="278">
        <f t="shared" ref="BM58" si="467">IFERROR($D58*BN58,0)</f>
        <v>0</v>
      </c>
      <c r="BN58" s="561"/>
      <c r="BO58" s="278">
        <f t="shared" ref="BO58" si="468">IFERROR($D58*BP58,0)</f>
        <v>0</v>
      </c>
      <c r="BP58" s="561"/>
      <c r="BQ58" s="563">
        <f t="shared" si="189"/>
        <v>0</v>
      </c>
      <c r="BR58" s="322">
        <f t="shared" si="33"/>
        <v>0</v>
      </c>
      <c r="BS58" s="27" t="b">
        <f>D58='Orçamento Detalhado'!J64</f>
        <v>1</v>
      </c>
    </row>
    <row r="59" spans="2:71" ht="18" customHeight="1" outlineLevel="1" thickTop="1" thickBot="1">
      <c r="B59" s="260" t="s">
        <v>136</v>
      </c>
      <c r="C59" s="281" t="str">
        <f>IF(B59="","",VLOOKUP(B59,'Orçamento Detalhado'!$A$11:$I$531,4,))</f>
        <v>ESTRUTURA</v>
      </c>
      <c r="D59" s="263">
        <f>SUM(D60:D70)</f>
        <v>0</v>
      </c>
      <c r="E59" s="264">
        <f t="shared" si="32"/>
        <v>0</v>
      </c>
      <c r="F59" s="574">
        <v>55</v>
      </c>
      <c r="G59" s="265">
        <f>SUM(G60:G70)</f>
        <v>0</v>
      </c>
      <c r="H59" s="560">
        <f>IFERROR(G59/$D59,0)</f>
        <v>0</v>
      </c>
      <c r="I59" s="265">
        <f>SUM(I60:I70)</f>
        <v>0</v>
      </c>
      <c r="J59" s="560">
        <f>IFERROR(I59/$D59,0)</f>
        <v>0</v>
      </c>
      <c r="K59" s="265">
        <f>SUM(K60:K70)</f>
        <v>0</v>
      </c>
      <c r="L59" s="560">
        <f>IFERROR(K59/$D59,0)</f>
        <v>0</v>
      </c>
      <c r="M59" s="265">
        <f>SUM(M60:M70)</f>
        <v>0</v>
      </c>
      <c r="N59" s="560">
        <f>IFERROR(M59/$D59,0)</f>
        <v>0</v>
      </c>
      <c r="O59" s="265">
        <f>SUM(O60:O70)</f>
        <v>0</v>
      </c>
      <c r="P59" s="560">
        <f>IFERROR(O59/$D59,0)</f>
        <v>0</v>
      </c>
      <c r="Q59" s="265">
        <f>SUM(Q60:Q70)</f>
        <v>0</v>
      </c>
      <c r="R59" s="560">
        <f>IFERROR(Q59/$D59,0)</f>
        <v>0</v>
      </c>
      <c r="S59" s="265">
        <f>SUM(S60:S70)</f>
        <v>0</v>
      </c>
      <c r="T59" s="560">
        <f>IFERROR(S59/$D59,0)</f>
        <v>0</v>
      </c>
      <c r="U59" s="265">
        <f>SUM(U60:U70)</f>
        <v>0</v>
      </c>
      <c r="V59" s="560">
        <f>IFERROR(U59/$D59,0)</f>
        <v>0</v>
      </c>
      <c r="W59" s="265">
        <f>SUM(W60:W70)</f>
        <v>0</v>
      </c>
      <c r="X59" s="560">
        <f>IFERROR(W59/$D59,0)</f>
        <v>0</v>
      </c>
      <c r="Y59" s="265">
        <f>SUM(Y60:Y70)</f>
        <v>0</v>
      </c>
      <c r="Z59" s="560">
        <f>IFERROR(Y59/$D59,0)</f>
        <v>0</v>
      </c>
      <c r="AA59" s="265">
        <f>SUM(AA60:AA70)</f>
        <v>0</v>
      </c>
      <c r="AB59" s="560">
        <f>IFERROR(AA59/$D59,0)</f>
        <v>0</v>
      </c>
      <c r="AC59" s="265">
        <f>SUM(AC60:AC70)</f>
        <v>0</v>
      </c>
      <c r="AD59" s="560">
        <f>IFERROR(AC59/$D59,0)</f>
        <v>0</v>
      </c>
      <c r="AE59" s="265">
        <f>SUM(AE60:AE70)</f>
        <v>0</v>
      </c>
      <c r="AF59" s="560">
        <f>IFERROR(AE59/$D59,0)</f>
        <v>0</v>
      </c>
      <c r="AG59" s="265">
        <f>SUM(AG60:AG70)</f>
        <v>0</v>
      </c>
      <c r="AH59" s="560">
        <f>IFERROR(AG59/$D59,0)</f>
        <v>0</v>
      </c>
      <c r="AI59" s="265">
        <f>SUM(AI60:AI70)</f>
        <v>0</v>
      </c>
      <c r="AJ59" s="560">
        <f>IFERROR(AI59/$D59,0)</f>
        <v>0</v>
      </c>
      <c r="AK59" s="265">
        <f>SUM(AK60:AK70)</f>
        <v>0</v>
      </c>
      <c r="AL59" s="560">
        <f>IFERROR(AK59/$D59,0)</f>
        <v>0</v>
      </c>
      <c r="AM59" s="265">
        <f>SUM(AM60:AM70)</f>
        <v>0</v>
      </c>
      <c r="AN59" s="560">
        <f>IFERROR(AM59/$D59,0)</f>
        <v>0</v>
      </c>
      <c r="AO59" s="265">
        <f>SUM(AO60:AO70)</f>
        <v>0</v>
      </c>
      <c r="AP59" s="560">
        <f>IFERROR(AO59/$D59,0)</f>
        <v>0</v>
      </c>
      <c r="AQ59" s="265">
        <f>SUM(AQ60:AQ70)</f>
        <v>0</v>
      </c>
      <c r="AR59" s="560">
        <f>IFERROR(AQ59/$D59,0)</f>
        <v>0</v>
      </c>
      <c r="AS59" s="265">
        <f>SUM(AS60:AS70)</f>
        <v>0</v>
      </c>
      <c r="AT59" s="560">
        <f>IFERROR(AS59/$D59,0)</f>
        <v>0</v>
      </c>
      <c r="AU59" s="265">
        <f>SUM(AU60:AU70)</f>
        <v>0</v>
      </c>
      <c r="AV59" s="560">
        <f>IFERROR(AU59/$D59,0)</f>
        <v>0</v>
      </c>
      <c r="AW59" s="265">
        <f>SUM(AW60:AW70)</f>
        <v>0</v>
      </c>
      <c r="AX59" s="560">
        <f>IFERROR(AW59/$D59,0)</f>
        <v>0</v>
      </c>
      <c r="AY59" s="265">
        <f>SUM(AY60:AY70)</f>
        <v>0</v>
      </c>
      <c r="AZ59" s="560">
        <f>IFERROR(AY59/$D59,0)</f>
        <v>0</v>
      </c>
      <c r="BA59" s="265">
        <f>SUM(BA60:BA70)</f>
        <v>0</v>
      </c>
      <c r="BB59" s="560">
        <f>IFERROR(BA59/$D59,0)</f>
        <v>0</v>
      </c>
      <c r="BC59" s="265">
        <f>SUM(BC60:BC70)</f>
        <v>0</v>
      </c>
      <c r="BD59" s="560">
        <f>IFERROR(BC59/$D59,0)</f>
        <v>0</v>
      </c>
      <c r="BE59" s="265">
        <f>SUM(BE60:BE70)</f>
        <v>0</v>
      </c>
      <c r="BF59" s="560">
        <f>IFERROR(BE59/$D59,0)</f>
        <v>0</v>
      </c>
      <c r="BG59" s="265">
        <f>SUM(BG60:BG70)</f>
        <v>0</v>
      </c>
      <c r="BH59" s="560">
        <f>IFERROR(BG59/$D59,0)</f>
        <v>0</v>
      </c>
      <c r="BI59" s="265">
        <f>SUM(BI60:BI70)</f>
        <v>0</v>
      </c>
      <c r="BJ59" s="560">
        <f>IFERROR(BI59/$D59,0)</f>
        <v>0</v>
      </c>
      <c r="BK59" s="265">
        <f>SUM(BK60:BK70)</f>
        <v>0</v>
      </c>
      <c r="BL59" s="560">
        <f>IFERROR(BK59/$D59,0)</f>
        <v>0</v>
      </c>
      <c r="BM59" s="265">
        <f>SUM(BM60:BM70)</f>
        <v>0</v>
      </c>
      <c r="BN59" s="560">
        <f>IFERROR(BM59/$D59,0)</f>
        <v>0</v>
      </c>
      <c r="BO59" s="265">
        <f>SUM(BO60:BO70)</f>
        <v>0</v>
      </c>
      <c r="BP59" s="560">
        <f>IFERROR(BO59/$D59,0)</f>
        <v>0</v>
      </c>
      <c r="BQ59" s="563">
        <f>SUM(BN59,BL59,BJ59,BH59,BF59,BD59,BB59,AZ59,AX59,AV59,AT59,AR59,AP59,AN59,AL59,AJ59,AH59,AF59,AD59,AB59,Z59,X59,V59,T59,R59,P59,N59,L59,J59,H59,BP59)</f>
        <v>0</v>
      </c>
      <c r="BR59" s="322">
        <f t="shared" si="33"/>
        <v>0</v>
      </c>
      <c r="BS59" s="27" t="b">
        <f>D59='Orçamento Detalhado'!J65</f>
        <v>1</v>
      </c>
    </row>
    <row r="60" spans="2:71" ht="18" customHeight="1" outlineLevel="2" thickTop="1" thickBot="1">
      <c r="B60" s="215" t="s">
        <v>302</v>
      </c>
      <c r="C60" s="275" t="str">
        <f>IF(VLOOKUP(B60,'Orçamento Detalhado'!$A$11:$I$531,4,)="","",(VLOOKUP(B60,'Orçamento Detalhado'!$A$11:$I$531,4,)))</f>
        <v>Forma</v>
      </c>
      <c r="D60" s="276" t="str">
        <f>IF(B60="","",VLOOKUP($B60,'Orçamento Detalhado'!$A$11:$J$531,10,))</f>
        <v/>
      </c>
      <c r="E60" s="277">
        <f t="shared" si="32"/>
        <v>0</v>
      </c>
      <c r="F60" s="574">
        <v>56</v>
      </c>
      <c r="G60" s="278">
        <f t="shared" ref="G60:G66" si="469">IFERROR($D60*H60,0)</f>
        <v>0</v>
      </c>
      <c r="H60" s="561"/>
      <c r="I60" s="278">
        <f t="shared" ref="I60" si="470">IFERROR($D60*J60,0)</f>
        <v>0</v>
      </c>
      <c r="J60" s="561"/>
      <c r="K60" s="278">
        <f t="shared" ref="K60" si="471">IFERROR($D60*L60,0)</f>
        <v>0</v>
      </c>
      <c r="L60" s="561"/>
      <c r="M60" s="278">
        <f t="shared" ref="M60" si="472">IFERROR($D60*N60,0)</f>
        <v>0</v>
      </c>
      <c r="N60" s="561"/>
      <c r="O60" s="278">
        <f t="shared" ref="O60" si="473">IFERROR($D60*P60,0)</f>
        <v>0</v>
      </c>
      <c r="P60" s="561"/>
      <c r="Q60" s="278">
        <f t="shared" ref="Q60" si="474">IFERROR($D60*R60,0)</f>
        <v>0</v>
      </c>
      <c r="R60" s="561"/>
      <c r="S60" s="278">
        <f t="shared" ref="S60" si="475">IFERROR($D60*T60,0)</f>
        <v>0</v>
      </c>
      <c r="T60" s="561"/>
      <c r="U60" s="278">
        <f t="shared" ref="U60" si="476">IFERROR($D60*V60,0)</f>
        <v>0</v>
      </c>
      <c r="V60" s="561"/>
      <c r="W60" s="278">
        <f t="shared" ref="W60" si="477">IFERROR($D60*X60,0)</f>
        <v>0</v>
      </c>
      <c r="X60" s="561"/>
      <c r="Y60" s="278">
        <f t="shared" ref="Y60" si="478">IFERROR($D60*Z60,0)</f>
        <v>0</v>
      </c>
      <c r="Z60" s="561"/>
      <c r="AA60" s="278">
        <f t="shared" ref="AA60" si="479">IFERROR($D60*AB60,0)</f>
        <v>0</v>
      </c>
      <c r="AB60" s="561"/>
      <c r="AC60" s="278">
        <f t="shared" ref="AC60" si="480">IFERROR($D60*AD60,0)</f>
        <v>0</v>
      </c>
      <c r="AD60" s="561"/>
      <c r="AE60" s="278">
        <f t="shared" ref="AE60" si="481">IFERROR($D60*AF60,0)</f>
        <v>0</v>
      </c>
      <c r="AF60" s="561"/>
      <c r="AG60" s="278">
        <f t="shared" ref="AG60" si="482">IFERROR($D60*AH60,0)</f>
        <v>0</v>
      </c>
      <c r="AH60" s="561"/>
      <c r="AI60" s="278">
        <f t="shared" ref="AI60" si="483">IFERROR($D60*AJ60,0)</f>
        <v>0</v>
      </c>
      <c r="AJ60" s="561"/>
      <c r="AK60" s="278">
        <f t="shared" ref="AK60" si="484">IFERROR($D60*AL60,0)</f>
        <v>0</v>
      </c>
      <c r="AL60" s="561"/>
      <c r="AM60" s="278">
        <f t="shared" ref="AM60" si="485">IFERROR($D60*AN60,0)</f>
        <v>0</v>
      </c>
      <c r="AN60" s="561"/>
      <c r="AO60" s="278">
        <f t="shared" ref="AO60" si="486">IFERROR($D60*AP60,0)</f>
        <v>0</v>
      </c>
      <c r="AP60" s="561"/>
      <c r="AQ60" s="278">
        <f t="shared" ref="AQ60" si="487">IFERROR($D60*AR60,0)</f>
        <v>0</v>
      </c>
      <c r="AR60" s="561"/>
      <c r="AS60" s="278">
        <f t="shared" ref="AS60" si="488">IFERROR($D60*AT60,0)</f>
        <v>0</v>
      </c>
      <c r="AT60" s="561" t="s">
        <v>1053</v>
      </c>
      <c r="AU60" s="278">
        <f t="shared" ref="AU60" si="489">IFERROR($D60*AV60,0)</f>
        <v>0</v>
      </c>
      <c r="AV60" s="561" t="s">
        <v>1053</v>
      </c>
      <c r="AW60" s="278">
        <f t="shared" ref="AW60" si="490">IFERROR($D60*AX60,0)</f>
        <v>0</v>
      </c>
      <c r="AX60" s="561" t="s">
        <v>1053</v>
      </c>
      <c r="AY60" s="278">
        <f t="shared" ref="AY60" si="491">IFERROR($D60*AZ60,0)</f>
        <v>0</v>
      </c>
      <c r="AZ60" s="561" t="s">
        <v>1053</v>
      </c>
      <c r="BA60" s="278">
        <f t="shared" ref="BA60" si="492">IFERROR($D60*BB60,0)</f>
        <v>0</v>
      </c>
      <c r="BB60" s="561"/>
      <c r="BC60" s="278">
        <f t="shared" ref="BC60" si="493">IFERROR($D60*BD60,0)</f>
        <v>0</v>
      </c>
      <c r="BD60" s="561"/>
      <c r="BE60" s="278">
        <f t="shared" ref="BE60" si="494">IFERROR($D60*BF60,0)</f>
        <v>0</v>
      </c>
      <c r="BF60" s="561"/>
      <c r="BG60" s="278">
        <f t="shared" ref="BG60" si="495">IFERROR($D60*BH60,0)</f>
        <v>0</v>
      </c>
      <c r="BH60" s="561"/>
      <c r="BI60" s="278">
        <f t="shared" ref="BI60" si="496">IFERROR($D60*BJ60,0)</f>
        <v>0</v>
      </c>
      <c r="BJ60" s="561"/>
      <c r="BK60" s="278">
        <f t="shared" ref="BK60" si="497">IFERROR($D60*BL60,0)</f>
        <v>0</v>
      </c>
      <c r="BL60" s="561"/>
      <c r="BM60" s="278">
        <f t="shared" ref="BM60" si="498">IFERROR($D60*BN60,0)</f>
        <v>0</v>
      </c>
      <c r="BN60" s="561"/>
      <c r="BO60" s="278">
        <f t="shared" ref="BO60" si="499">IFERROR($D60*BP60,0)</f>
        <v>0</v>
      </c>
      <c r="BP60" s="561"/>
      <c r="BQ60" s="563">
        <f t="shared" si="189"/>
        <v>0</v>
      </c>
      <c r="BR60" s="322">
        <f t="shared" si="33"/>
        <v>0</v>
      </c>
      <c r="BS60" s="27" t="b">
        <f>D60='Orçamento Detalhado'!J66</f>
        <v>1</v>
      </c>
    </row>
    <row r="61" spans="2:71" ht="18" customHeight="1" outlineLevel="2" thickTop="1" thickBot="1">
      <c r="B61" s="215" t="s">
        <v>306</v>
      </c>
      <c r="C61" s="275" t="str">
        <f>IF(VLOOKUP(B61,'Orçamento Detalhado'!$A$11:$I$531,4,)="","",(VLOOKUP(B61,'Orçamento Detalhado'!$A$11:$I$531,4,)))</f>
        <v xml:space="preserve">Armadura de aço CA50A </v>
      </c>
      <c r="D61" s="276" t="str">
        <f>IF(B61="","",VLOOKUP($B61,'Orçamento Detalhado'!$A$11:$J$531,10,))</f>
        <v/>
      </c>
      <c r="E61" s="277">
        <f t="shared" si="32"/>
        <v>0</v>
      </c>
      <c r="F61" s="574">
        <v>57</v>
      </c>
      <c r="G61" s="278">
        <f t="shared" si="469"/>
        <v>0</v>
      </c>
      <c r="H61" s="561"/>
      <c r="I61" s="278">
        <f t="shared" ref="I61" si="500">IFERROR($D61*J61,0)</f>
        <v>0</v>
      </c>
      <c r="J61" s="561"/>
      <c r="K61" s="278">
        <f t="shared" ref="K61" si="501">IFERROR($D61*L61,0)</f>
        <v>0</v>
      </c>
      <c r="L61" s="561"/>
      <c r="M61" s="278">
        <f t="shared" ref="M61" si="502">IFERROR($D61*N61,0)</f>
        <v>0</v>
      </c>
      <c r="N61" s="561"/>
      <c r="O61" s="278">
        <f t="shared" ref="O61" si="503">IFERROR($D61*P61,0)</f>
        <v>0</v>
      </c>
      <c r="P61" s="561"/>
      <c r="Q61" s="278">
        <f t="shared" ref="Q61" si="504">IFERROR($D61*R61,0)</f>
        <v>0</v>
      </c>
      <c r="R61" s="561"/>
      <c r="S61" s="278">
        <f t="shared" ref="S61" si="505">IFERROR($D61*T61,0)</f>
        <v>0</v>
      </c>
      <c r="T61" s="561"/>
      <c r="U61" s="278">
        <f t="shared" ref="U61" si="506">IFERROR($D61*V61,0)</f>
        <v>0</v>
      </c>
      <c r="V61" s="561"/>
      <c r="W61" s="278">
        <f t="shared" ref="W61" si="507">IFERROR($D61*X61,0)</f>
        <v>0</v>
      </c>
      <c r="X61" s="561"/>
      <c r="Y61" s="278">
        <f t="shared" ref="Y61" si="508">IFERROR($D61*Z61,0)</f>
        <v>0</v>
      </c>
      <c r="Z61" s="561"/>
      <c r="AA61" s="278">
        <f t="shared" ref="AA61" si="509">IFERROR($D61*AB61,0)</f>
        <v>0</v>
      </c>
      <c r="AB61" s="561"/>
      <c r="AC61" s="278">
        <f t="shared" ref="AC61" si="510">IFERROR($D61*AD61,0)</f>
        <v>0</v>
      </c>
      <c r="AD61" s="561"/>
      <c r="AE61" s="278">
        <f t="shared" ref="AE61" si="511">IFERROR($D61*AF61,0)</f>
        <v>0</v>
      </c>
      <c r="AF61" s="561"/>
      <c r="AG61" s="278">
        <f t="shared" ref="AG61" si="512">IFERROR($D61*AH61,0)</f>
        <v>0</v>
      </c>
      <c r="AH61" s="561"/>
      <c r="AI61" s="278">
        <f t="shared" ref="AI61" si="513">IFERROR($D61*AJ61,0)</f>
        <v>0</v>
      </c>
      <c r="AJ61" s="561"/>
      <c r="AK61" s="278">
        <f t="shared" ref="AK61" si="514">IFERROR($D61*AL61,0)</f>
        <v>0</v>
      </c>
      <c r="AL61" s="561"/>
      <c r="AM61" s="278">
        <f t="shared" ref="AM61" si="515">IFERROR($D61*AN61,0)</f>
        <v>0</v>
      </c>
      <c r="AN61" s="561"/>
      <c r="AO61" s="278">
        <f t="shared" ref="AO61" si="516">IFERROR($D61*AP61,0)</f>
        <v>0</v>
      </c>
      <c r="AP61" s="561"/>
      <c r="AQ61" s="278">
        <f t="shared" ref="AQ61" si="517">IFERROR($D61*AR61,0)</f>
        <v>0</v>
      </c>
      <c r="AR61" s="561"/>
      <c r="AS61" s="278">
        <f t="shared" ref="AS61" si="518">IFERROR($D61*AT61,0)</f>
        <v>0</v>
      </c>
      <c r="AT61" s="561" t="s">
        <v>1053</v>
      </c>
      <c r="AU61" s="278">
        <f t="shared" ref="AU61" si="519">IFERROR($D61*AV61,0)</f>
        <v>0</v>
      </c>
      <c r="AV61" s="561" t="s">
        <v>1053</v>
      </c>
      <c r="AW61" s="278">
        <f t="shared" ref="AW61" si="520">IFERROR($D61*AX61,0)</f>
        <v>0</v>
      </c>
      <c r="AX61" s="561" t="s">
        <v>1053</v>
      </c>
      <c r="AY61" s="278">
        <f t="shared" ref="AY61" si="521">IFERROR($D61*AZ61,0)</f>
        <v>0</v>
      </c>
      <c r="AZ61" s="561" t="s">
        <v>1053</v>
      </c>
      <c r="BA61" s="278">
        <f t="shared" ref="BA61" si="522">IFERROR($D61*BB61,0)</f>
        <v>0</v>
      </c>
      <c r="BB61" s="561"/>
      <c r="BC61" s="278">
        <f t="shared" ref="BC61" si="523">IFERROR($D61*BD61,0)</f>
        <v>0</v>
      </c>
      <c r="BD61" s="561"/>
      <c r="BE61" s="278">
        <f t="shared" ref="BE61" si="524">IFERROR($D61*BF61,0)</f>
        <v>0</v>
      </c>
      <c r="BF61" s="561"/>
      <c r="BG61" s="278">
        <f t="shared" ref="BG61" si="525">IFERROR($D61*BH61,0)</f>
        <v>0</v>
      </c>
      <c r="BH61" s="561"/>
      <c r="BI61" s="278">
        <f t="shared" ref="BI61" si="526">IFERROR($D61*BJ61,0)</f>
        <v>0</v>
      </c>
      <c r="BJ61" s="561"/>
      <c r="BK61" s="278">
        <f t="shared" ref="BK61" si="527">IFERROR($D61*BL61,0)</f>
        <v>0</v>
      </c>
      <c r="BL61" s="561"/>
      <c r="BM61" s="278">
        <f t="shared" ref="BM61" si="528">IFERROR($D61*BN61,0)</f>
        <v>0</v>
      </c>
      <c r="BN61" s="561"/>
      <c r="BO61" s="278">
        <f t="shared" ref="BO61" si="529">IFERROR($D61*BP61,0)</f>
        <v>0</v>
      </c>
      <c r="BP61" s="561"/>
      <c r="BQ61" s="563">
        <f t="shared" si="189"/>
        <v>0</v>
      </c>
      <c r="BR61" s="322">
        <f t="shared" si="33"/>
        <v>0</v>
      </c>
      <c r="BS61" s="27" t="b">
        <f>D61='Orçamento Detalhado'!J67</f>
        <v>1</v>
      </c>
    </row>
    <row r="62" spans="2:71" ht="18" customHeight="1" outlineLevel="2" thickTop="1" thickBot="1">
      <c r="B62" s="215" t="s">
        <v>308</v>
      </c>
      <c r="C62" s="275" t="str">
        <f>IF(VLOOKUP(B62,'Orçamento Detalhado'!$A$11:$I$531,4,)="","",(VLOOKUP(B62,'Orçamento Detalhado'!$A$11:$I$531,4,)))</f>
        <v>Acessórios para concretagem</v>
      </c>
      <c r="D62" s="276" t="str">
        <f>IF(B62="","",VLOOKUP($B62,'Orçamento Detalhado'!$A$11:$J$531,10,))</f>
        <v/>
      </c>
      <c r="E62" s="277">
        <f t="shared" si="32"/>
        <v>0</v>
      </c>
      <c r="F62" s="574">
        <v>58</v>
      </c>
      <c r="G62" s="278">
        <f t="shared" si="469"/>
        <v>0</v>
      </c>
      <c r="H62" s="561"/>
      <c r="I62" s="278">
        <f t="shared" ref="I62" si="530">IFERROR($D62*J62,0)</f>
        <v>0</v>
      </c>
      <c r="J62" s="561"/>
      <c r="K62" s="278">
        <f t="shared" ref="K62" si="531">IFERROR($D62*L62,0)</f>
        <v>0</v>
      </c>
      <c r="L62" s="561"/>
      <c r="M62" s="278">
        <f t="shared" ref="M62" si="532">IFERROR($D62*N62,0)</f>
        <v>0</v>
      </c>
      <c r="N62" s="561"/>
      <c r="O62" s="278">
        <f t="shared" ref="O62" si="533">IFERROR($D62*P62,0)</f>
        <v>0</v>
      </c>
      <c r="P62" s="561"/>
      <c r="Q62" s="278">
        <f t="shared" ref="Q62" si="534">IFERROR($D62*R62,0)</f>
        <v>0</v>
      </c>
      <c r="R62" s="561"/>
      <c r="S62" s="278">
        <f t="shared" ref="S62" si="535">IFERROR($D62*T62,0)</f>
        <v>0</v>
      </c>
      <c r="T62" s="561"/>
      <c r="U62" s="278">
        <f t="shared" ref="U62" si="536">IFERROR($D62*V62,0)</f>
        <v>0</v>
      </c>
      <c r="V62" s="561"/>
      <c r="W62" s="278">
        <f t="shared" ref="W62" si="537">IFERROR($D62*X62,0)</f>
        <v>0</v>
      </c>
      <c r="X62" s="561"/>
      <c r="Y62" s="278">
        <f t="shared" ref="Y62" si="538">IFERROR($D62*Z62,0)</f>
        <v>0</v>
      </c>
      <c r="Z62" s="561"/>
      <c r="AA62" s="278">
        <f t="shared" ref="AA62" si="539">IFERROR($D62*AB62,0)</f>
        <v>0</v>
      </c>
      <c r="AB62" s="561"/>
      <c r="AC62" s="278">
        <f t="shared" ref="AC62" si="540">IFERROR($D62*AD62,0)</f>
        <v>0</v>
      </c>
      <c r="AD62" s="561"/>
      <c r="AE62" s="278">
        <f t="shared" ref="AE62" si="541">IFERROR($D62*AF62,0)</f>
        <v>0</v>
      </c>
      <c r="AF62" s="561"/>
      <c r="AG62" s="278">
        <f t="shared" ref="AG62" si="542">IFERROR($D62*AH62,0)</f>
        <v>0</v>
      </c>
      <c r="AH62" s="561"/>
      <c r="AI62" s="278">
        <f t="shared" ref="AI62" si="543">IFERROR($D62*AJ62,0)</f>
        <v>0</v>
      </c>
      <c r="AJ62" s="561"/>
      <c r="AK62" s="278">
        <f t="shared" ref="AK62" si="544">IFERROR($D62*AL62,0)</f>
        <v>0</v>
      </c>
      <c r="AL62" s="561"/>
      <c r="AM62" s="278">
        <f t="shared" ref="AM62" si="545">IFERROR($D62*AN62,0)</f>
        <v>0</v>
      </c>
      <c r="AN62" s="561"/>
      <c r="AO62" s="278">
        <f t="shared" ref="AO62" si="546">IFERROR($D62*AP62,0)</f>
        <v>0</v>
      </c>
      <c r="AP62" s="561"/>
      <c r="AQ62" s="278">
        <f t="shared" ref="AQ62" si="547">IFERROR($D62*AR62,0)</f>
        <v>0</v>
      </c>
      <c r="AR62" s="561"/>
      <c r="AS62" s="278">
        <f t="shared" ref="AS62" si="548">IFERROR($D62*AT62,0)</f>
        <v>0</v>
      </c>
      <c r="AT62" s="561" t="s">
        <v>1053</v>
      </c>
      <c r="AU62" s="278">
        <f t="shared" ref="AU62" si="549">IFERROR($D62*AV62,0)</f>
        <v>0</v>
      </c>
      <c r="AV62" s="561" t="s">
        <v>1053</v>
      </c>
      <c r="AW62" s="278">
        <f t="shared" ref="AW62" si="550">IFERROR($D62*AX62,0)</f>
        <v>0</v>
      </c>
      <c r="AX62" s="561" t="s">
        <v>1053</v>
      </c>
      <c r="AY62" s="278">
        <f t="shared" ref="AY62" si="551">IFERROR($D62*AZ62,0)</f>
        <v>0</v>
      </c>
      <c r="AZ62" s="561" t="s">
        <v>1053</v>
      </c>
      <c r="BA62" s="278">
        <f t="shared" ref="BA62" si="552">IFERROR($D62*BB62,0)</f>
        <v>0</v>
      </c>
      <c r="BB62" s="561"/>
      <c r="BC62" s="278">
        <f t="shared" ref="BC62" si="553">IFERROR($D62*BD62,0)</f>
        <v>0</v>
      </c>
      <c r="BD62" s="561"/>
      <c r="BE62" s="278">
        <f t="shared" ref="BE62" si="554">IFERROR($D62*BF62,0)</f>
        <v>0</v>
      </c>
      <c r="BF62" s="561"/>
      <c r="BG62" s="278">
        <f t="shared" ref="BG62" si="555">IFERROR($D62*BH62,0)</f>
        <v>0</v>
      </c>
      <c r="BH62" s="561"/>
      <c r="BI62" s="278">
        <f t="shared" ref="BI62" si="556">IFERROR($D62*BJ62,0)</f>
        <v>0</v>
      </c>
      <c r="BJ62" s="561"/>
      <c r="BK62" s="278">
        <f t="shared" ref="BK62" si="557">IFERROR($D62*BL62,0)</f>
        <v>0</v>
      </c>
      <c r="BL62" s="561"/>
      <c r="BM62" s="278">
        <f t="shared" ref="BM62" si="558">IFERROR($D62*BN62,0)</f>
        <v>0</v>
      </c>
      <c r="BN62" s="561"/>
      <c r="BO62" s="278">
        <f t="shared" ref="BO62" si="559">IFERROR($D62*BP62,0)</f>
        <v>0</v>
      </c>
      <c r="BP62" s="561"/>
      <c r="BQ62" s="563">
        <f t="shared" si="189"/>
        <v>0</v>
      </c>
      <c r="BR62" s="322">
        <f t="shared" si="33"/>
        <v>0</v>
      </c>
      <c r="BS62" s="27" t="b">
        <f>D62='Orçamento Detalhado'!J68</f>
        <v>1</v>
      </c>
    </row>
    <row r="63" spans="2:71" ht="18" customHeight="1" outlineLevel="2" thickTop="1" thickBot="1">
      <c r="B63" s="215" t="s">
        <v>311</v>
      </c>
      <c r="C63" s="275" t="str">
        <f>IF(VLOOKUP(B63,'Orçamento Detalhado'!$A$11:$I$531,4,)="","",(VLOOKUP(B63,'Orçamento Detalhado'!$A$11:$I$531,4,)))</f>
        <v>Concreto Armado</v>
      </c>
      <c r="D63" s="276" t="str">
        <f>IF(B63="","",VLOOKUP($B63,'Orçamento Detalhado'!$A$11:$J$531,10,))</f>
        <v/>
      </c>
      <c r="E63" s="277">
        <f t="shared" si="32"/>
        <v>0</v>
      </c>
      <c r="F63" s="574">
        <v>59</v>
      </c>
      <c r="G63" s="278">
        <f t="shared" si="469"/>
        <v>0</v>
      </c>
      <c r="H63" s="561"/>
      <c r="I63" s="278">
        <f t="shared" ref="I63" si="560">IFERROR($D63*J63,0)</f>
        <v>0</v>
      </c>
      <c r="J63" s="561"/>
      <c r="K63" s="278">
        <f t="shared" ref="K63" si="561">IFERROR($D63*L63,0)</f>
        <v>0</v>
      </c>
      <c r="L63" s="561"/>
      <c r="M63" s="278">
        <f t="shared" ref="M63" si="562">IFERROR($D63*N63,0)</f>
        <v>0</v>
      </c>
      <c r="N63" s="561"/>
      <c r="O63" s="278">
        <f t="shared" ref="O63" si="563">IFERROR($D63*P63,0)</f>
        <v>0</v>
      </c>
      <c r="P63" s="561"/>
      <c r="Q63" s="278">
        <f t="shared" ref="Q63" si="564">IFERROR($D63*R63,0)</f>
        <v>0</v>
      </c>
      <c r="R63" s="561"/>
      <c r="S63" s="278">
        <f t="shared" ref="S63" si="565">IFERROR($D63*T63,0)</f>
        <v>0</v>
      </c>
      <c r="T63" s="561"/>
      <c r="U63" s="278">
        <f t="shared" ref="U63" si="566">IFERROR($D63*V63,0)</f>
        <v>0</v>
      </c>
      <c r="V63" s="561"/>
      <c r="W63" s="278">
        <f t="shared" ref="W63" si="567">IFERROR($D63*X63,0)</f>
        <v>0</v>
      </c>
      <c r="X63" s="561"/>
      <c r="Y63" s="278">
        <f t="shared" ref="Y63" si="568">IFERROR($D63*Z63,0)</f>
        <v>0</v>
      </c>
      <c r="Z63" s="561"/>
      <c r="AA63" s="278">
        <f t="shared" ref="AA63" si="569">IFERROR($D63*AB63,0)</f>
        <v>0</v>
      </c>
      <c r="AB63" s="561"/>
      <c r="AC63" s="278">
        <f t="shared" ref="AC63" si="570">IFERROR($D63*AD63,0)</f>
        <v>0</v>
      </c>
      <c r="AD63" s="561"/>
      <c r="AE63" s="278">
        <f t="shared" ref="AE63" si="571">IFERROR($D63*AF63,0)</f>
        <v>0</v>
      </c>
      <c r="AF63" s="561"/>
      <c r="AG63" s="278">
        <f t="shared" ref="AG63" si="572">IFERROR($D63*AH63,0)</f>
        <v>0</v>
      </c>
      <c r="AH63" s="561"/>
      <c r="AI63" s="278">
        <f t="shared" ref="AI63" si="573">IFERROR($D63*AJ63,0)</f>
        <v>0</v>
      </c>
      <c r="AJ63" s="561"/>
      <c r="AK63" s="278">
        <f t="shared" ref="AK63" si="574">IFERROR($D63*AL63,0)</f>
        <v>0</v>
      </c>
      <c r="AL63" s="561"/>
      <c r="AM63" s="278">
        <f t="shared" ref="AM63" si="575">IFERROR($D63*AN63,0)</f>
        <v>0</v>
      </c>
      <c r="AN63" s="561"/>
      <c r="AO63" s="278">
        <f t="shared" ref="AO63" si="576">IFERROR($D63*AP63,0)</f>
        <v>0</v>
      </c>
      <c r="AP63" s="561"/>
      <c r="AQ63" s="278">
        <f t="shared" ref="AQ63" si="577">IFERROR($D63*AR63,0)</f>
        <v>0</v>
      </c>
      <c r="AR63" s="561"/>
      <c r="AS63" s="278">
        <f t="shared" ref="AS63" si="578">IFERROR($D63*AT63,0)</f>
        <v>0</v>
      </c>
      <c r="AT63" s="561" t="s">
        <v>1053</v>
      </c>
      <c r="AU63" s="278">
        <f t="shared" ref="AU63" si="579">IFERROR($D63*AV63,0)</f>
        <v>0</v>
      </c>
      <c r="AV63" s="561" t="s">
        <v>1053</v>
      </c>
      <c r="AW63" s="278">
        <f t="shared" ref="AW63" si="580">IFERROR($D63*AX63,0)</f>
        <v>0</v>
      </c>
      <c r="AX63" s="561" t="s">
        <v>1053</v>
      </c>
      <c r="AY63" s="278">
        <f t="shared" ref="AY63" si="581">IFERROR($D63*AZ63,0)</f>
        <v>0</v>
      </c>
      <c r="AZ63" s="561" t="s">
        <v>1053</v>
      </c>
      <c r="BA63" s="278">
        <f t="shared" ref="BA63" si="582">IFERROR($D63*BB63,0)</f>
        <v>0</v>
      </c>
      <c r="BB63" s="561"/>
      <c r="BC63" s="278">
        <f t="shared" ref="BC63" si="583">IFERROR($D63*BD63,0)</f>
        <v>0</v>
      </c>
      <c r="BD63" s="561"/>
      <c r="BE63" s="278">
        <f t="shared" ref="BE63" si="584">IFERROR($D63*BF63,0)</f>
        <v>0</v>
      </c>
      <c r="BF63" s="561"/>
      <c r="BG63" s="278">
        <f t="shared" ref="BG63" si="585">IFERROR($D63*BH63,0)</f>
        <v>0</v>
      </c>
      <c r="BH63" s="561"/>
      <c r="BI63" s="278">
        <f t="shared" ref="BI63" si="586">IFERROR($D63*BJ63,0)</f>
        <v>0</v>
      </c>
      <c r="BJ63" s="561"/>
      <c r="BK63" s="278">
        <f t="shared" ref="BK63" si="587">IFERROR($D63*BL63,0)</f>
        <v>0</v>
      </c>
      <c r="BL63" s="561"/>
      <c r="BM63" s="278">
        <f t="shared" ref="BM63" si="588">IFERROR($D63*BN63,0)</f>
        <v>0</v>
      </c>
      <c r="BN63" s="561"/>
      <c r="BO63" s="278">
        <f t="shared" ref="BO63" si="589">IFERROR($D63*BP63,0)</f>
        <v>0</v>
      </c>
      <c r="BP63" s="561"/>
      <c r="BQ63" s="563">
        <f t="shared" si="189"/>
        <v>0</v>
      </c>
      <c r="BR63" s="322">
        <f t="shared" si="33"/>
        <v>0</v>
      </c>
      <c r="BS63" s="27" t="b">
        <f>D63='Orçamento Detalhado'!J69</f>
        <v>1</v>
      </c>
    </row>
    <row r="64" spans="2:71" ht="18" customHeight="1" outlineLevel="2" thickTop="1" thickBot="1">
      <c r="B64" s="215" t="s">
        <v>313</v>
      </c>
      <c r="C64" s="275" t="str">
        <f>IF(VLOOKUP(B64,'Orçamento Detalhado'!$A$11:$I$531,4,)="","",(VLOOKUP(B64,'Orçamento Detalhado'!$A$11:$I$531,4,)))</f>
        <v>Pré-moldados / Juntas estruturais</v>
      </c>
      <c r="D64" s="276" t="str">
        <f>IF(B64="","",VLOOKUP($B64,'Orçamento Detalhado'!$A$11:$J$531,10,))</f>
        <v/>
      </c>
      <c r="E64" s="277">
        <f t="shared" si="32"/>
        <v>0</v>
      </c>
      <c r="F64" s="574">
        <v>60</v>
      </c>
      <c r="G64" s="278">
        <f t="shared" si="469"/>
        <v>0</v>
      </c>
      <c r="H64" s="561"/>
      <c r="I64" s="278">
        <f t="shared" ref="I64" si="590">IFERROR($D64*J64,0)</f>
        <v>0</v>
      </c>
      <c r="J64" s="561"/>
      <c r="K64" s="278">
        <f t="shared" ref="K64" si="591">IFERROR($D64*L64,0)</f>
        <v>0</v>
      </c>
      <c r="L64" s="561"/>
      <c r="M64" s="278">
        <f t="shared" ref="M64" si="592">IFERROR($D64*N64,0)</f>
        <v>0</v>
      </c>
      <c r="N64" s="561"/>
      <c r="O64" s="278">
        <f t="shared" ref="O64" si="593">IFERROR($D64*P64,0)</f>
        <v>0</v>
      </c>
      <c r="P64" s="561"/>
      <c r="Q64" s="278">
        <f t="shared" ref="Q64" si="594">IFERROR($D64*R64,0)</f>
        <v>0</v>
      </c>
      <c r="R64" s="561"/>
      <c r="S64" s="278">
        <f t="shared" ref="S64" si="595">IFERROR($D64*T64,0)</f>
        <v>0</v>
      </c>
      <c r="T64" s="561"/>
      <c r="U64" s="278">
        <f t="shared" ref="U64" si="596">IFERROR($D64*V64,0)</f>
        <v>0</v>
      </c>
      <c r="V64" s="561"/>
      <c r="W64" s="278">
        <f t="shared" ref="W64" si="597">IFERROR($D64*X64,0)</f>
        <v>0</v>
      </c>
      <c r="X64" s="561"/>
      <c r="Y64" s="278">
        <f t="shared" ref="Y64" si="598">IFERROR($D64*Z64,0)</f>
        <v>0</v>
      </c>
      <c r="Z64" s="561"/>
      <c r="AA64" s="278">
        <f t="shared" ref="AA64" si="599">IFERROR($D64*AB64,0)</f>
        <v>0</v>
      </c>
      <c r="AB64" s="561"/>
      <c r="AC64" s="278">
        <f t="shared" ref="AC64" si="600">IFERROR($D64*AD64,0)</f>
        <v>0</v>
      </c>
      <c r="AD64" s="561"/>
      <c r="AE64" s="278">
        <f t="shared" ref="AE64" si="601">IFERROR($D64*AF64,0)</f>
        <v>0</v>
      </c>
      <c r="AF64" s="561"/>
      <c r="AG64" s="278">
        <f t="shared" ref="AG64" si="602">IFERROR($D64*AH64,0)</f>
        <v>0</v>
      </c>
      <c r="AH64" s="561"/>
      <c r="AI64" s="278">
        <f t="shared" ref="AI64" si="603">IFERROR($D64*AJ64,0)</f>
        <v>0</v>
      </c>
      <c r="AJ64" s="561"/>
      <c r="AK64" s="278">
        <f t="shared" ref="AK64" si="604">IFERROR($D64*AL64,0)</f>
        <v>0</v>
      </c>
      <c r="AL64" s="561"/>
      <c r="AM64" s="278">
        <f t="shared" ref="AM64" si="605">IFERROR($D64*AN64,0)</f>
        <v>0</v>
      </c>
      <c r="AN64" s="561"/>
      <c r="AO64" s="278">
        <f t="shared" ref="AO64" si="606">IFERROR($D64*AP64,0)</f>
        <v>0</v>
      </c>
      <c r="AP64" s="561"/>
      <c r="AQ64" s="278">
        <f t="shared" ref="AQ64" si="607">IFERROR($D64*AR64,0)</f>
        <v>0</v>
      </c>
      <c r="AR64" s="561"/>
      <c r="AS64" s="278">
        <f t="shared" ref="AS64" si="608">IFERROR($D64*AT64,0)</f>
        <v>0</v>
      </c>
      <c r="AT64" s="561" t="s">
        <v>1053</v>
      </c>
      <c r="AU64" s="278">
        <f t="shared" ref="AU64" si="609">IFERROR($D64*AV64,0)</f>
        <v>0</v>
      </c>
      <c r="AV64" s="561" t="s">
        <v>1053</v>
      </c>
      <c r="AW64" s="278">
        <f t="shared" ref="AW64" si="610">IFERROR($D64*AX64,0)</f>
        <v>0</v>
      </c>
      <c r="AX64" s="561" t="s">
        <v>1053</v>
      </c>
      <c r="AY64" s="278">
        <f t="shared" ref="AY64" si="611">IFERROR($D64*AZ64,0)</f>
        <v>0</v>
      </c>
      <c r="AZ64" s="561" t="s">
        <v>1053</v>
      </c>
      <c r="BA64" s="278">
        <f t="shared" ref="BA64" si="612">IFERROR($D64*BB64,0)</f>
        <v>0</v>
      </c>
      <c r="BB64" s="561"/>
      <c r="BC64" s="278">
        <f t="shared" ref="BC64" si="613">IFERROR($D64*BD64,0)</f>
        <v>0</v>
      </c>
      <c r="BD64" s="561"/>
      <c r="BE64" s="278">
        <f t="shared" ref="BE64" si="614">IFERROR($D64*BF64,0)</f>
        <v>0</v>
      </c>
      <c r="BF64" s="561"/>
      <c r="BG64" s="278">
        <f t="shared" ref="BG64" si="615">IFERROR($D64*BH64,0)</f>
        <v>0</v>
      </c>
      <c r="BH64" s="561"/>
      <c r="BI64" s="278">
        <f t="shared" ref="BI64" si="616">IFERROR($D64*BJ64,0)</f>
        <v>0</v>
      </c>
      <c r="BJ64" s="561"/>
      <c r="BK64" s="278">
        <f t="shared" ref="BK64" si="617">IFERROR($D64*BL64,0)</f>
        <v>0</v>
      </c>
      <c r="BL64" s="561"/>
      <c r="BM64" s="278">
        <f t="shared" ref="BM64" si="618">IFERROR($D64*BN64,0)</f>
        <v>0</v>
      </c>
      <c r="BN64" s="561"/>
      <c r="BO64" s="278">
        <f t="shared" ref="BO64" si="619">IFERROR($D64*BP64,0)</f>
        <v>0</v>
      </c>
      <c r="BP64" s="561"/>
      <c r="BQ64" s="563">
        <f t="shared" si="189"/>
        <v>0</v>
      </c>
      <c r="BR64" s="322">
        <f t="shared" si="33"/>
        <v>0</v>
      </c>
      <c r="BS64" s="27" t="b">
        <f>D64='Orçamento Detalhado'!J70</f>
        <v>1</v>
      </c>
    </row>
    <row r="65" spans="2:71" ht="18" customHeight="1" outlineLevel="2" thickTop="1" thickBot="1">
      <c r="B65" s="215" t="s">
        <v>315</v>
      </c>
      <c r="C65" s="275" t="str">
        <f>IF(VLOOKUP(B65,'Orçamento Detalhado'!$A$11:$I$531,4,)="","",(VLOOKUP(B65,'Orçamento Detalhado'!$A$11:$I$531,4,)))</f>
        <v xml:space="preserve">Acessórios para tratamento </v>
      </c>
      <c r="D65" s="276" t="str">
        <f>IF(B65="","",VLOOKUP($B65,'Orçamento Detalhado'!$A$11:$J$531,10,))</f>
        <v/>
      </c>
      <c r="E65" s="277">
        <f t="shared" si="32"/>
        <v>0</v>
      </c>
      <c r="F65" s="574">
        <v>61</v>
      </c>
      <c r="G65" s="278">
        <f t="shared" si="469"/>
        <v>0</v>
      </c>
      <c r="H65" s="561"/>
      <c r="I65" s="278">
        <f t="shared" ref="I65" si="620">IFERROR($D65*J65,0)</f>
        <v>0</v>
      </c>
      <c r="J65" s="561"/>
      <c r="K65" s="278">
        <f t="shared" ref="K65" si="621">IFERROR($D65*L65,0)</f>
        <v>0</v>
      </c>
      <c r="L65" s="561"/>
      <c r="M65" s="278">
        <f t="shared" ref="M65" si="622">IFERROR($D65*N65,0)</f>
        <v>0</v>
      </c>
      <c r="N65" s="561"/>
      <c r="O65" s="278">
        <f t="shared" ref="O65" si="623">IFERROR($D65*P65,0)</f>
        <v>0</v>
      </c>
      <c r="P65" s="561"/>
      <c r="Q65" s="278">
        <f t="shared" ref="Q65" si="624">IFERROR($D65*R65,0)</f>
        <v>0</v>
      </c>
      <c r="R65" s="561"/>
      <c r="S65" s="278">
        <f t="shared" ref="S65" si="625">IFERROR($D65*T65,0)</f>
        <v>0</v>
      </c>
      <c r="T65" s="561"/>
      <c r="U65" s="278">
        <f t="shared" ref="U65" si="626">IFERROR($D65*V65,0)</f>
        <v>0</v>
      </c>
      <c r="V65" s="561"/>
      <c r="W65" s="278">
        <f t="shared" ref="W65" si="627">IFERROR($D65*X65,0)</f>
        <v>0</v>
      </c>
      <c r="X65" s="561"/>
      <c r="Y65" s="278">
        <f t="shared" ref="Y65" si="628">IFERROR($D65*Z65,0)</f>
        <v>0</v>
      </c>
      <c r="Z65" s="561"/>
      <c r="AA65" s="278">
        <f t="shared" ref="AA65" si="629">IFERROR($D65*AB65,0)</f>
        <v>0</v>
      </c>
      <c r="AB65" s="561"/>
      <c r="AC65" s="278">
        <f t="shared" ref="AC65" si="630">IFERROR($D65*AD65,0)</f>
        <v>0</v>
      </c>
      <c r="AD65" s="561"/>
      <c r="AE65" s="278">
        <f t="shared" ref="AE65" si="631">IFERROR($D65*AF65,0)</f>
        <v>0</v>
      </c>
      <c r="AF65" s="561"/>
      <c r="AG65" s="278">
        <f t="shared" ref="AG65" si="632">IFERROR($D65*AH65,0)</f>
        <v>0</v>
      </c>
      <c r="AH65" s="561"/>
      <c r="AI65" s="278">
        <f t="shared" ref="AI65" si="633">IFERROR($D65*AJ65,0)</f>
        <v>0</v>
      </c>
      <c r="AJ65" s="561"/>
      <c r="AK65" s="278">
        <f t="shared" ref="AK65" si="634">IFERROR($D65*AL65,0)</f>
        <v>0</v>
      </c>
      <c r="AL65" s="561"/>
      <c r="AM65" s="278">
        <f t="shared" ref="AM65" si="635">IFERROR($D65*AN65,0)</f>
        <v>0</v>
      </c>
      <c r="AN65" s="561"/>
      <c r="AO65" s="278">
        <f t="shared" ref="AO65" si="636">IFERROR($D65*AP65,0)</f>
        <v>0</v>
      </c>
      <c r="AP65" s="561"/>
      <c r="AQ65" s="278">
        <f t="shared" ref="AQ65" si="637">IFERROR($D65*AR65,0)</f>
        <v>0</v>
      </c>
      <c r="AR65" s="561"/>
      <c r="AS65" s="278">
        <f t="shared" ref="AS65" si="638">IFERROR($D65*AT65,0)</f>
        <v>0</v>
      </c>
      <c r="AT65" s="561" t="s">
        <v>1053</v>
      </c>
      <c r="AU65" s="278">
        <f t="shared" ref="AU65" si="639">IFERROR($D65*AV65,0)</f>
        <v>0</v>
      </c>
      <c r="AV65" s="561" t="s">
        <v>1053</v>
      </c>
      <c r="AW65" s="278">
        <f t="shared" ref="AW65" si="640">IFERROR($D65*AX65,0)</f>
        <v>0</v>
      </c>
      <c r="AX65" s="561" t="s">
        <v>1053</v>
      </c>
      <c r="AY65" s="278">
        <f t="shared" ref="AY65" si="641">IFERROR($D65*AZ65,0)</f>
        <v>0</v>
      </c>
      <c r="AZ65" s="561" t="s">
        <v>1053</v>
      </c>
      <c r="BA65" s="278">
        <f t="shared" ref="BA65" si="642">IFERROR($D65*BB65,0)</f>
        <v>0</v>
      </c>
      <c r="BB65" s="561"/>
      <c r="BC65" s="278">
        <f t="shared" ref="BC65" si="643">IFERROR($D65*BD65,0)</f>
        <v>0</v>
      </c>
      <c r="BD65" s="561"/>
      <c r="BE65" s="278">
        <f t="shared" ref="BE65" si="644">IFERROR($D65*BF65,0)</f>
        <v>0</v>
      </c>
      <c r="BF65" s="561"/>
      <c r="BG65" s="278">
        <f t="shared" ref="BG65" si="645">IFERROR($D65*BH65,0)</f>
        <v>0</v>
      </c>
      <c r="BH65" s="561"/>
      <c r="BI65" s="278">
        <f t="shared" ref="BI65" si="646">IFERROR($D65*BJ65,0)</f>
        <v>0</v>
      </c>
      <c r="BJ65" s="561"/>
      <c r="BK65" s="278">
        <f t="shared" ref="BK65" si="647">IFERROR($D65*BL65,0)</f>
        <v>0</v>
      </c>
      <c r="BL65" s="561"/>
      <c r="BM65" s="278">
        <f t="shared" ref="BM65" si="648">IFERROR($D65*BN65,0)</f>
        <v>0</v>
      </c>
      <c r="BN65" s="561"/>
      <c r="BO65" s="278">
        <f t="shared" ref="BO65" si="649">IFERROR($D65*BP65,0)</f>
        <v>0</v>
      </c>
      <c r="BP65" s="561"/>
      <c r="BQ65" s="563">
        <f t="shared" si="189"/>
        <v>0</v>
      </c>
      <c r="BR65" s="322">
        <f t="shared" si="33"/>
        <v>0</v>
      </c>
      <c r="BS65" s="27" t="b">
        <f>D65='Orçamento Detalhado'!J71</f>
        <v>1</v>
      </c>
    </row>
    <row r="66" spans="2:71" ht="18" customHeight="1" outlineLevel="2" thickTop="1" thickBot="1">
      <c r="B66" s="215" t="s">
        <v>317</v>
      </c>
      <c r="C66" s="275" t="str">
        <f>IF(VLOOKUP(B66,'Orçamento Detalhado'!$A$11:$I$531,4,)="","",(VLOOKUP(B66,'Orçamento Detalhado'!$A$11:$I$531,4,)))</f>
        <v>Alvenaria Estrutural</v>
      </c>
      <c r="D66" s="276" t="str">
        <f>IF(B66="","",VLOOKUP($B66,'Orçamento Detalhado'!$A$11:$J$531,10,))</f>
        <v/>
      </c>
      <c r="E66" s="277">
        <f t="shared" si="32"/>
        <v>0</v>
      </c>
      <c r="F66" s="574">
        <v>62</v>
      </c>
      <c r="G66" s="278">
        <f t="shared" si="469"/>
        <v>0</v>
      </c>
      <c r="H66" s="561"/>
      <c r="I66" s="278">
        <f t="shared" ref="I66" si="650">IFERROR($D66*J66,0)</f>
        <v>0</v>
      </c>
      <c r="J66" s="561"/>
      <c r="K66" s="278">
        <f t="shared" ref="K66" si="651">IFERROR($D66*L66,0)</f>
        <v>0</v>
      </c>
      <c r="L66" s="561"/>
      <c r="M66" s="278">
        <f t="shared" ref="M66" si="652">IFERROR($D66*N66,0)</f>
        <v>0</v>
      </c>
      <c r="N66" s="561"/>
      <c r="O66" s="278">
        <f t="shared" ref="O66" si="653">IFERROR($D66*P66,0)</f>
        <v>0</v>
      </c>
      <c r="P66" s="561"/>
      <c r="Q66" s="278">
        <f t="shared" ref="Q66" si="654">IFERROR($D66*R66,0)</f>
        <v>0</v>
      </c>
      <c r="R66" s="561"/>
      <c r="S66" s="278">
        <f t="shared" ref="S66" si="655">IFERROR($D66*T66,0)</f>
        <v>0</v>
      </c>
      <c r="T66" s="561"/>
      <c r="U66" s="278">
        <f t="shared" ref="U66" si="656">IFERROR($D66*V66,0)</f>
        <v>0</v>
      </c>
      <c r="V66" s="561"/>
      <c r="W66" s="278">
        <f t="shared" ref="W66" si="657">IFERROR($D66*X66,0)</f>
        <v>0</v>
      </c>
      <c r="X66" s="561"/>
      <c r="Y66" s="278">
        <f t="shared" ref="Y66" si="658">IFERROR($D66*Z66,0)</f>
        <v>0</v>
      </c>
      <c r="Z66" s="561"/>
      <c r="AA66" s="278">
        <f t="shared" ref="AA66" si="659">IFERROR($D66*AB66,0)</f>
        <v>0</v>
      </c>
      <c r="AB66" s="561"/>
      <c r="AC66" s="278">
        <f t="shared" ref="AC66" si="660">IFERROR($D66*AD66,0)</f>
        <v>0</v>
      </c>
      <c r="AD66" s="561"/>
      <c r="AE66" s="278">
        <f t="shared" ref="AE66" si="661">IFERROR($D66*AF66,0)</f>
        <v>0</v>
      </c>
      <c r="AF66" s="561"/>
      <c r="AG66" s="278">
        <f t="shared" ref="AG66" si="662">IFERROR($D66*AH66,0)</f>
        <v>0</v>
      </c>
      <c r="AH66" s="561"/>
      <c r="AI66" s="278">
        <f t="shared" ref="AI66" si="663">IFERROR($D66*AJ66,0)</f>
        <v>0</v>
      </c>
      <c r="AJ66" s="561"/>
      <c r="AK66" s="278">
        <f t="shared" ref="AK66" si="664">IFERROR($D66*AL66,0)</f>
        <v>0</v>
      </c>
      <c r="AL66" s="561"/>
      <c r="AM66" s="278">
        <f t="shared" ref="AM66" si="665">IFERROR($D66*AN66,0)</f>
        <v>0</v>
      </c>
      <c r="AN66" s="561"/>
      <c r="AO66" s="278">
        <f t="shared" ref="AO66" si="666">IFERROR($D66*AP66,0)</f>
        <v>0</v>
      </c>
      <c r="AP66" s="561"/>
      <c r="AQ66" s="278">
        <f t="shared" ref="AQ66" si="667">IFERROR($D66*AR66,0)</f>
        <v>0</v>
      </c>
      <c r="AR66" s="561"/>
      <c r="AS66" s="278">
        <f t="shared" ref="AS66" si="668">IFERROR($D66*AT66,0)</f>
        <v>0</v>
      </c>
      <c r="AT66" s="561" t="s">
        <v>1053</v>
      </c>
      <c r="AU66" s="278">
        <f t="shared" ref="AU66" si="669">IFERROR($D66*AV66,0)</f>
        <v>0</v>
      </c>
      <c r="AV66" s="561" t="s">
        <v>1053</v>
      </c>
      <c r="AW66" s="278">
        <f t="shared" ref="AW66" si="670">IFERROR($D66*AX66,0)</f>
        <v>0</v>
      </c>
      <c r="AX66" s="561" t="s">
        <v>1053</v>
      </c>
      <c r="AY66" s="278">
        <f t="shared" ref="AY66" si="671">IFERROR($D66*AZ66,0)</f>
        <v>0</v>
      </c>
      <c r="AZ66" s="561" t="s">
        <v>1053</v>
      </c>
      <c r="BA66" s="278">
        <f t="shared" ref="BA66" si="672">IFERROR($D66*BB66,0)</f>
        <v>0</v>
      </c>
      <c r="BB66" s="561"/>
      <c r="BC66" s="278">
        <f t="shared" ref="BC66" si="673">IFERROR($D66*BD66,0)</f>
        <v>0</v>
      </c>
      <c r="BD66" s="561"/>
      <c r="BE66" s="278">
        <f t="shared" ref="BE66" si="674">IFERROR($D66*BF66,0)</f>
        <v>0</v>
      </c>
      <c r="BF66" s="561"/>
      <c r="BG66" s="278">
        <f t="shared" ref="BG66" si="675">IFERROR($D66*BH66,0)</f>
        <v>0</v>
      </c>
      <c r="BH66" s="561"/>
      <c r="BI66" s="278">
        <f t="shared" ref="BI66" si="676">IFERROR($D66*BJ66,0)</f>
        <v>0</v>
      </c>
      <c r="BJ66" s="561"/>
      <c r="BK66" s="278">
        <f t="shared" ref="BK66" si="677">IFERROR($D66*BL66,0)</f>
        <v>0</v>
      </c>
      <c r="BL66" s="561"/>
      <c r="BM66" s="278">
        <f t="shared" ref="BM66" si="678">IFERROR($D66*BN66,0)</f>
        <v>0</v>
      </c>
      <c r="BN66" s="561"/>
      <c r="BO66" s="278">
        <f t="shared" ref="BO66" si="679">IFERROR($D66*BP66,0)</f>
        <v>0</v>
      </c>
      <c r="BP66" s="561"/>
      <c r="BQ66" s="563">
        <f t="shared" si="189"/>
        <v>0</v>
      </c>
      <c r="BR66" s="322">
        <f t="shared" si="33"/>
        <v>0</v>
      </c>
      <c r="BS66" s="27" t="b">
        <f>D66='Orçamento Detalhado'!J72</f>
        <v>1</v>
      </c>
    </row>
    <row r="67" spans="2:71" ht="18" customHeight="1" outlineLevel="2" thickTop="1" thickBot="1">
      <c r="B67" s="215" t="s">
        <v>319</v>
      </c>
      <c r="C67" s="275" t="str">
        <f>IF(VLOOKUP(B67,'Orçamento Detalhado'!$A$11:$I$531,4,)="","",(VLOOKUP(B67,'Orçamento Detalhado'!$A$11:$I$531,4,)))</f>
        <v/>
      </c>
      <c r="D67" s="276" t="str">
        <f>IF(B67="","",VLOOKUP($B67,'Orçamento Detalhado'!$A$11:$J$531,10,))</f>
        <v/>
      </c>
      <c r="E67" s="277">
        <f t="shared" si="32"/>
        <v>0</v>
      </c>
      <c r="F67" s="574">
        <v>63</v>
      </c>
      <c r="G67" s="278">
        <f>IFERROR($D67*H67,0)</f>
        <v>0</v>
      </c>
      <c r="H67" s="561"/>
      <c r="I67" s="278">
        <f>IFERROR($D67*J67,0)</f>
        <v>0</v>
      </c>
      <c r="J67" s="561"/>
      <c r="K67" s="278">
        <f>IFERROR($D67*L67,0)</f>
        <v>0</v>
      </c>
      <c r="L67" s="561"/>
      <c r="M67" s="278">
        <f>IFERROR($D67*N67,0)</f>
        <v>0</v>
      </c>
      <c r="N67" s="561"/>
      <c r="O67" s="278">
        <f>IFERROR($D67*P67,0)</f>
        <v>0</v>
      </c>
      <c r="P67" s="561"/>
      <c r="Q67" s="278">
        <f>IFERROR($D67*R67,0)</f>
        <v>0</v>
      </c>
      <c r="R67" s="561"/>
      <c r="S67" s="278">
        <f>IFERROR($D67*T67,0)</f>
        <v>0</v>
      </c>
      <c r="T67" s="561"/>
      <c r="U67" s="278">
        <f>IFERROR($D67*V67,0)</f>
        <v>0</v>
      </c>
      <c r="V67" s="561"/>
      <c r="W67" s="278">
        <f>IFERROR($D67*X67,0)</f>
        <v>0</v>
      </c>
      <c r="X67" s="561"/>
      <c r="Y67" s="278">
        <f>IFERROR($D67*Z67,0)</f>
        <v>0</v>
      </c>
      <c r="Z67" s="561"/>
      <c r="AA67" s="278">
        <f>IFERROR($D67*AB67,0)</f>
        <v>0</v>
      </c>
      <c r="AB67" s="561"/>
      <c r="AC67" s="278">
        <f>IFERROR($D67*AD67,0)</f>
        <v>0</v>
      </c>
      <c r="AD67" s="561"/>
      <c r="AE67" s="278">
        <f>IFERROR($D67*AF67,0)</f>
        <v>0</v>
      </c>
      <c r="AF67" s="561"/>
      <c r="AG67" s="278">
        <f>IFERROR($D67*AH67,0)</f>
        <v>0</v>
      </c>
      <c r="AH67" s="561"/>
      <c r="AI67" s="278">
        <f>IFERROR($D67*AJ67,0)</f>
        <v>0</v>
      </c>
      <c r="AJ67" s="561"/>
      <c r="AK67" s="278">
        <f>IFERROR($D67*AL67,0)</f>
        <v>0</v>
      </c>
      <c r="AL67" s="561"/>
      <c r="AM67" s="278">
        <f>IFERROR($D67*AN67,0)</f>
        <v>0</v>
      </c>
      <c r="AN67" s="561"/>
      <c r="AO67" s="278">
        <f>IFERROR($D67*AP67,0)</f>
        <v>0</v>
      </c>
      <c r="AP67" s="561"/>
      <c r="AQ67" s="278">
        <f>IFERROR($D67*AR67,0)</f>
        <v>0</v>
      </c>
      <c r="AR67" s="561"/>
      <c r="AS67" s="278">
        <f>IFERROR($D67*AT67,0)</f>
        <v>0</v>
      </c>
      <c r="AT67" s="561" t="s">
        <v>1053</v>
      </c>
      <c r="AU67" s="278">
        <f>IFERROR($D67*AV67,0)</f>
        <v>0</v>
      </c>
      <c r="AV67" s="561" t="s">
        <v>1053</v>
      </c>
      <c r="AW67" s="278">
        <f>IFERROR($D67*AX67,0)</f>
        <v>0</v>
      </c>
      <c r="AX67" s="561" t="s">
        <v>1053</v>
      </c>
      <c r="AY67" s="278">
        <f>IFERROR($D67*AZ67,0)</f>
        <v>0</v>
      </c>
      <c r="AZ67" s="561" t="s">
        <v>1053</v>
      </c>
      <c r="BA67" s="278">
        <f>IFERROR($D67*BB67,0)</f>
        <v>0</v>
      </c>
      <c r="BB67" s="561"/>
      <c r="BC67" s="278">
        <f>IFERROR($D67*BD67,0)</f>
        <v>0</v>
      </c>
      <c r="BD67" s="561"/>
      <c r="BE67" s="278">
        <f>IFERROR($D67*BF67,0)</f>
        <v>0</v>
      </c>
      <c r="BF67" s="561"/>
      <c r="BG67" s="278">
        <f>IFERROR($D67*BH67,0)</f>
        <v>0</v>
      </c>
      <c r="BH67" s="561"/>
      <c r="BI67" s="278">
        <f>IFERROR($D67*BJ67,0)</f>
        <v>0</v>
      </c>
      <c r="BJ67" s="561"/>
      <c r="BK67" s="278">
        <f>IFERROR($D67*BL67,0)</f>
        <v>0</v>
      </c>
      <c r="BL67" s="561"/>
      <c r="BM67" s="278">
        <f>IFERROR($D67*BN67,0)</f>
        <v>0</v>
      </c>
      <c r="BN67" s="561"/>
      <c r="BO67" s="278">
        <f>IFERROR($D67*BP67,0)</f>
        <v>0</v>
      </c>
      <c r="BP67" s="561"/>
      <c r="BQ67" s="563">
        <f t="shared" ref="BQ67:BQ70" si="680">SUM(BN67,BL67,BJ67,BH67,BF67,BD67,BB67,AZ67,AX67,AV67,AT67,AR67,AP67,AN67,AL67,AJ67,AH67,AF67,AD67,AB67,Z67,X67,V67,T67,R67,P67,N67,L67,J67,H67,BP67)</f>
        <v>0</v>
      </c>
      <c r="BR67" s="322">
        <f t="shared" si="33"/>
        <v>0</v>
      </c>
      <c r="BS67" s="27" t="b">
        <f>D67='Orçamento Detalhado'!J73</f>
        <v>1</v>
      </c>
    </row>
    <row r="68" spans="2:71" ht="18" customHeight="1" outlineLevel="2" thickTop="1" thickBot="1">
      <c r="B68" s="215" t="s">
        <v>320</v>
      </c>
      <c r="C68" s="275" t="str">
        <f>IF(VLOOKUP(B68,'Orçamento Detalhado'!$A$11:$I$531,4,)="","",(VLOOKUP(B68,'Orçamento Detalhado'!$A$11:$I$531,4,)))</f>
        <v/>
      </c>
      <c r="D68" s="276" t="str">
        <f>IF(B68="","",VLOOKUP($B68,'Orçamento Detalhado'!$A$11:$J$531,10,))</f>
        <v/>
      </c>
      <c r="E68" s="277">
        <f t="shared" si="32"/>
        <v>0</v>
      </c>
      <c r="F68" s="574">
        <v>64</v>
      </c>
      <c r="G68" s="278">
        <f t="shared" ref="G68" si="681">IFERROR($D68*H68,0)</f>
        <v>0</v>
      </c>
      <c r="H68" s="561"/>
      <c r="I68" s="278">
        <f t="shared" ref="I68" si="682">IFERROR($D68*J68,0)</f>
        <v>0</v>
      </c>
      <c r="J68" s="561"/>
      <c r="K68" s="278">
        <f t="shared" ref="K68" si="683">IFERROR($D68*L68,0)</f>
        <v>0</v>
      </c>
      <c r="L68" s="561"/>
      <c r="M68" s="278">
        <f t="shared" ref="M68" si="684">IFERROR($D68*N68,0)</f>
        <v>0</v>
      </c>
      <c r="N68" s="561"/>
      <c r="O68" s="278">
        <f t="shared" ref="O68" si="685">IFERROR($D68*P68,0)</f>
        <v>0</v>
      </c>
      <c r="P68" s="561"/>
      <c r="Q68" s="278">
        <f t="shared" ref="Q68" si="686">IFERROR($D68*R68,0)</f>
        <v>0</v>
      </c>
      <c r="R68" s="561"/>
      <c r="S68" s="278">
        <f t="shared" ref="S68" si="687">IFERROR($D68*T68,0)</f>
        <v>0</v>
      </c>
      <c r="T68" s="561"/>
      <c r="U68" s="278">
        <f t="shared" ref="U68" si="688">IFERROR($D68*V68,0)</f>
        <v>0</v>
      </c>
      <c r="V68" s="561"/>
      <c r="W68" s="278">
        <f t="shared" ref="W68" si="689">IFERROR($D68*X68,0)</f>
        <v>0</v>
      </c>
      <c r="X68" s="561"/>
      <c r="Y68" s="278">
        <f t="shared" ref="Y68" si="690">IFERROR($D68*Z68,0)</f>
        <v>0</v>
      </c>
      <c r="Z68" s="561"/>
      <c r="AA68" s="278">
        <f t="shared" ref="AA68" si="691">IFERROR($D68*AB68,0)</f>
        <v>0</v>
      </c>
      <c r="AB68" s="561"/>
      <c r="AC68" s="278">
        <f t="shared" ref="AC68" si="692">IFERROR($D68*AD68,0)</f>
        <v>0</v>
      </c>
      <c r="AD68" s="561"/>
      <c r="AE68" s="278">
        <f t="shared" ref="AE68" si="693">IFERROR($D68*AF68,0)</f>
        <v>0</v>
      </c>
      <c r="AF68" s="561"/>
      <c r="AG68" s="278">
        <f t="shared" ref="AG68" si="694">IFERROR($D68*AH68,0)</f>
        <v>0</v>
      </c>
      <c r="AH68" s="561"/>
      <c r="AI68" s="278">
        <f t="shared" ref="AI68" si="695">IFERROR($D68*AJ68,0)</f>
        <v>0</v>
      </c>
      <c r="AJ68" s="561"/>
      <c r="AK68" s="278">
        <f t="shared" ref="AK68" si="696">IFERROR($D68*AL68,0)</f>
        <v>0</v>
      </c>
      <c r="AL68" s="561"/>
      <c r="AM68" s="278">
        <f t="shared" ref="AM68" si="697">IFERROR($D68*AN68,0)</f>
        <v>0</v>
      </c>
      <c r="AN68" s="561"/>
      <c r="AO68" s="278">
        <f t="shared" ref="AO68" si="698">IFERROR($D68*AP68,0)</f>
        <v>0</v>
      </c>
      <c r="AP68" s="561"/>
      <c r="AQ68" s="278">
        <f t="shared" ref="AQ68" si="699">IFERROR($D68*AR68,0)</f>
        <v>0</v>
      </c>
      <c r="AR68" s="561"/>
      <c r="AS68" s="278">
        <f t="shared" ref="AS68" si="700">IFERROR($D68*AT68,0)</f>
        <v>0</v>
      </c>
      <c r="AT68" s="561" t="s">
        <v>1053</v>
      </c>
      <c r="AU68" s="278">
        <f t="shared" ref="AU68" si="701">IFERROR($D68*AV68,0)</f>
        <v>0</v>
      </c>
      <c r="AV68" s="561" t="s">
        <v>1053</v>
      </c>
      <c r="AW68" s="278">
        <f t="shared" ref="AW68" si="702">IFERROR($D68*AX68,0)</f>
        <v>0</v>
      </c>
      <c r="AX68" s="561" t="s">
        <v>1053</v>
      </c>
      <c r="AY68" s="278">
        <f t="shared" ref="AY68" si="703">IFERROR($D68*AZ68,0)</f>
        <v>0</v>
      </c>
      <c r="AZ68" s="561" t="s">
        <v>1053</v>
      </c>
      <c r="BA68" s="278">
        <f t="shared" ref="BA68" si="704">IFERROR($D68*BB68,0)</f>
        <v>0</v>
      </c>
      <c r="BB68" s="561"/>
      <c r="BC68" s="278">
        <f t="shared" ref="BC68" si="705">IFERROR($D68*BD68,0)</f>
        <v>0</v>
      </c>
      <c r="BD68" s="561"/>
      <c r="BE68" s="278">
        <f t="shared" ref="BE68" si="706">IFERROR($D68*BF68,0)</f>
        <v>0</v>
      </c>
      <c r="BF68" s="561"/>
      <c r="BG68" s="278">
        <f t="shared" ref="BG68" si="707">IFERROR($D68*BH68,0)</f>
        <v>0</v>
      </c>
      <c r="BH68" s="561"/>
      <c r="BI68" s="278">
        <f t="shared" ref="BI68" si="708">IFERROR($D68*BJ68,0)</f>
        <v>0</v>
      </c>
      <c r="BJ68" s="561"/>
      <c r="BK68" s="278">
        <f t="shared" ref="BK68" si="709">IFERROR($D68*BL68,0)</f>
        <v>0</v>
      </c>
      <c r="BL68" s="561"/>
      <c r="BM68" s="278">
        <f t="shared" ref="BM68" si="710">IFERROR($D68*BN68,0)</f>
        <v>0</v>
      </c>
      <c r="BN68" s="561"/>
      <c r="BO68" s="278">
        <f t="shared" ref="BO68" si="711">IFERROR($D68*BP68,0)</f>
        <v>0</v>
      </c>
      <c r="BP68" s="561"/>
      <c r="BQ68" s="563">
        <f t="shared" si="680"/>
        <v>0</v>
      </c>
      <c r="BR68" s="322">
        <f t="shared" si="33"/>
        <v>0</v>
      </c>
      <c r="BS68" s="27" t="b">
        <f>D68='Orçamento Detalhado'!J74</f>
        <v>1</v>
      </c>
    </row>
    <row r="69" spans="2:71" ht="18" customHeight="1" outlineLevel="2" thickTop="1" thickBot="1">
      <c r="B69" s="215" t="s">
        <v>321</v>
      </c>
      <c r="C69" s="275" t="str">
        <f>IF(VLOOKUP(B69,'Orçamento Detalhado'!$A$11:$I$531,4,)="","",(VLOOKUP(B69,'Orçamento Detalhado'!$A$11:$I$531,4,)))</f>
        <v/>
      </c>
      <c r="D69" s="276" t="str">
        <f>IF(B69="","",VLOOKUP($B69,'Orçamento Detalhado'!$A$11:$J$531,10,))</f>
        <v/>
      </c>
      <c r="E69" s="277">
        <f t="shared" si="32"/>
        <v>0</v>
      </c>
      <c r="F69" s="574">
        <v>65</v>
      </c>
      <c r="G69" s="278">
        <f>IFERROR($D69*H69,0)</f>
        <v>0</v>
      </c>
      <c r="H69" s="561"/>
      <c r="I69" s="278">
        <f>IFERROR($D69*J69,0)</f>
        <v>0</v>
      </c>
      <c r="J69" s="561"/>
      <c r="K69" s="278">
        <f>IFERROR($D69*L69,0)</f>
        <v>0</v>
      </c>
      <c r="L69" s="561"/>
      <c r="M69" s="278">
        <f>IFERROR($D69*N69,0)</f>
        <v>0</v>
      </c>
      <c r="N69" s="561"/>
      <c r="O69" s="278">
        <f>IFERROR($D69*P69,0)</f>
        <v>0</v>
      </c>
      <c r="P69" s="561"/>
      <c r="Q69" s="278">
        <f>IFERROR($D69*R69,0)</f>
        <v>0</v>
      </c>
      <c r="R69" s="561"/>
      <c r="S69" s="278">
        <f>IFERROR($D69*T69,0)</f>
        <v>0</v>
      </c>
      <c r="T69" s="561"/>
      <c r="U69" s="278">
        <f>IFERROR($D69*V69,0)</f>
        <v>0</v>
      </c>
      <c r="V69" s="561"/>
      <c r="W69" s="278">
        <f>IFERROR($D69*X69,0)</f>
        <v>0</v>
      </c>
      <c r="X69" s="561"/>
      <c r="Y69" s="278">
        <f>IFERROR($D69*Z69,0)</f>
        <v>0</v>
      </c>
      <c r="Z69" s="561"/>
      <c r="AA69" s="278">
        <f>IFERROR($D69*AB69,0)</f>
        <v>0</v>
      </c>
      <c r="AB69" s="561"/>
      <c r="AC69" s="278">
        <f>IFERROR($D69*AD69,0)</f>
        <v>0</v>
      </c>
      <c r="AD69" s="561"/>
      <c r="AE69" s="278">
        <f>IFERROR($D69*AF69,0)</f>
        <v>0</v>
      </c>
      <c r="AF69" s="561"/>
      <c r="AG69" s="278">
        <f>IFERROR($D69*AH69,0)</f>
        <v>0</v>
      </c>
      <c r="AH69" s="561"/>
      <c r="AI69" s="278">
        <f>IFERROR($D69*AJ69,0)</f>
        <v>0</v>
      </c>
      <c r="AJ69" s="561"/>
      <c r="AK69" s="278">
        <f>IFERROR($D69*AL69,0)</f>
        <v>0</v>
      </c>
      <c r="AL69" s="561"/>
      <c r="AM69" s="278">
        <f>IFERROR($D69*AN69,0)</f>
        <v>0</v>
      </c>
      <c r="AN69" s="561"/>
      <c r="AO69" s="278">
        <f>IFERROR($D69*AP69,0)</f>
        <v>0</v>
      </c>
      <c r="AP69" s="561"/>
      <c r="AQ69" s="278">
        <f>IFERROR($D69*AR69,0)</f>
        <v>0</v>
      </c>
      <c r="AR69" s="561"/>
      <c r="AS69" s="278">
        <f>IFERROR($D69*AT69,0)</f>
        <v>0</v>
      </c>
      <c r="AT69" s="561" t="s">
        <v>1053</v>
      </c>
      <c r="AU69" s="278">
        <f>IFERROR($D69*AV69,0)</f>
        <v>0</v>
      </c>
      <c r="AV69" s="561" t="s">
        <v>1053</v>
      </c>
      <c r="AW69" s="278">
        <f>IFERROR($D69*AX69,0)</f>
        <v>0</v>
      </c>
      <c r="AX69" s="561" t="s">
        <v>1053</v>
      </c>
      <c r="AY69" s="278">
        <f>IFERROR($D69*AZ69,0)</f>
        <v>0</v>
      </c>
      <c r="AZ69" s="561" t="s">
        <v>1053</v>
      </c>
      <c r="BA69" s="278">
        <f>IFERROR($D69*BB69,0)</f>
        <v>0</v>
      </c>
      <c r="BB69" s="561"/>
      <c r="BC69" s="278">
        <f>IFERROR($D69*BD69,0)</f>
        <v>0</v>
      </c>
      <c r="BD69" s="561"/>
      <c r="BE69" s="278">
        <f>IFERROR($D69*BF69,0)</f>
        <v>0</v>
      </c>
      <c r="BF69" s="561"/>
      <c r="BG69" s="278">
        <f>IFERROR($D69*BH69,0)</f>
        <v>0</v>
      </c>
      <c r="BH69" s="561"/>
      <c r="BI69" s="278">
        <f>IFERROR($D69*BJ69,0)</f>
        <v>0</v>
      </c>
      <c r="BJ69" s="561"/>
      <c r="BK69" s="278">
        <f>IFERROR($D69*BL69,0)</f>
        <v>0</v>
      </c>
      <c r="BL69" s="561"/>
      <c r="BM69" s="278">
        <f>IFERROR($D69*BN69,0)</f>
        <v>0</v>
      </c>
      <c r="BN69" s="561"/>
      <c r="BO69" s="278">
        <f>IFERROR($D69*BP69,0)</f>
        <v>0</v>
      </c>
      <c r="BP69" s="561"/>
      <c r="BQ69" s="563">
        <f t="shared" ref="BQ69" si="712">SUM(BN69,BL69,BJ69,BH69,BF69,BD69,BB69,AZ69,AX69,AV69,AT69,AR69,AP69,AN69,AL69,AJ69,AH69,AF69,AD69,AB69,Z69,X69,V69,T69,R69,P69,N69,L69,J69,H69,BP69)</f>
        <v>0</v>
      </c>
      <c r="BR69" s="322">
        <f t="shared" si="33"/>
        <v>0</v>
      </c>
      <c r="BS69" s="27" t="b">
        <f>D69='Orçamento Detalhado'!J75</f>
        <v>1</v>
      </c>
    </row>
    <row r="70" spans="2:71" ht="18" customHeight="1" outlineLevel="2" thickTop="1" thickBot="1">
      <c r="B70" s="215" t="s">
        <v>322</v>
      </c>
      <c r="C70" s="275" t="str">
        <f>IF(VLOOKUP(B70,'Orçamento Detalhado'!$A$11:$I$531,4,)="","",(VLOOKUP(B70,'Orçamento Detalhado'!$A$11:$I$531,4,)))</f>
        <v/>
      </c>
      <c r="D70" s="276" t="str">
        <f>IF(B70="","",VLOOKUP($B70,'Orçamento Detalhado'!$A$11:$J$531,10,))</f>
        <v/>
      </c>
      <c r="E70" s="277">
        <f t="shared" si="32"/>
        <v>0</v>
      </c>
      <c r="F70" s="574">
        <v>66</v>
      </c>
      <c r="G70" s="278">
        <f t="shared" ref="G70" si="713">IFERROR($D70*H70,0)</f>
        <v>0</v>
      </c>
      <c r="H70" s="561"/>
      <c r="I70" s="278">
        <f t="shared" ref="I70" si="714">IFERROR($D70*J70,0)</f>
        <v>0</v>
      </c>
      <c r="J70" s="561"/>
      <c r="K70" s="278">
        <f t="shared" ref="K70" si="715">IFERROR($D70*L70,0)</f>
        <v>0</v>
      </c>
      <c r="L70" s="561"/>
      <c r="M70" s="278">
        <f t="shared" ref="M70" si="716">IFERROR($D70*N70,0)</f>
        <v>0</v>
      </c>
      <c r="N70" s="561"/>
      <c r="O70" s="278">
        <f t="shared" ref="O70" si="717">IFERROR($D70*P70,0)</f>
        <v>0</v>
      </c>
      <c r="P70" s="561"/>
      <c r="Q70" s="278">
        <f t="shared" ref="Q70" si="718">IFERROR($D70*R70,0)</f>
        <v>0</v>
      </c>
      <c r="R70" s="561"/>
      <c r="S70" s="278">
        <f t="shared" ref="S70" si="719">IFERROR($D70*T70,0)</f>
        <v>0</v>
      </c>
      <c r="T70" s="561"/>
      <c r="U70" s="278">
        <f t="shared" ref="U70" si="720">IFERROR($D70*V70,0)</f>
        <v>0</v>
      </c>
      <c r="V70" s="561" t="s">
        <v>1053</v>
      </c>
      <c r="W70" s="278">
        <f t="shared" ref="W70" si="721">IFERROR($D70*X70,0)</f>
        <v>0</v>
      </c>
      <c r="X70" s="561" t="s">
        <v>1053</v>
      </c>
      <c r="Y70" s="278">
        <f t="shared" ref="Y70" si="722">IFERROR($D70*Z70,0)</f>
        <v>0</v>
      </c>
      <c r="Z70" s="561" t="s">
        <v>1053</v>
      </c>
      <c r="AA70" s="278">
        <f t="shared" ref="AA70" si="723">IFERROR($D70*AB70,0)</f>
        <v>0</v>
      </c>
      <c r="AB70" s="561" t="s">
        <v>1053</v>
      </c>
      <c r="AC70" s="278">
        <f t="shared" ref="AC70" si="724">IFERROR($D70*AD70,0)</f>
        <v>0</v>
      </c>
      <c r="AD70" s="561" t="s">
        <v>1053</v>
      </c>
      <c r="AE70" s="278">
        <f t="shared" ref="AE70" si="725">IFERROR($D70*AF70,0)</f>
        <v>0</v>
      </c>
      <c r="AF70" s="561"/>
      <c r="AG70" s="278">
        <f t="shared" ref="AG70" si="726">IFERROR($D70*AH70,0)</f>
        <v>0</v>
      </c>
      <c r="AH70" s="561" t="s">
        <v>1053</v>
      </c>
      <c r="AI70" s="278">
        <f t="shared" ref="AI70" si="727">IFERROR($D70*AJ70,0)</f>
        <v>0</v>
      </c>
      <c r="AJ70" s="561"/>
      <c r="AK70" s="278">
        <f t="shared" ref="AK70" si="728">IFERROR($D70*AL70,0)</f>
        <v>0</v>
      </c>
      <c r="AL70" s="561" t="s">
        <v>1053</v>
      </c>
      <c r="AM70" s="278">
        <f t="shared" ref="AM70" si="729">IFERROR($D70*AN70,0)</f>
        <v>0</v>
      </c>
      <c r="AN70" s="561"/>
      <c r="AO70" s="278">
        <f t="shared" ref="AO70" si="730">IFERROR($D70*AP70,0)</f>
        <v>0</v>
      </c>
      <c r="AP70" s="561" t="s">
        <v>1053</v>
      </c>
      <c r="AQ70" s="278">
        <f t="shared" ref="AQ70" si="731">IFERROR($D70*AR70,0)</f>
        <v>0</v>
      </c>
      <c r="AR70" s="561" t="s">
        <v>1053</v>
      </c>
      <c r="AS70" s="278">
        <f t="shared" ref="AS70" si="732">IFERROR($D70*AT70,0)</f>
        <v>0</v>
      </c>
      <c r="AT70" s="561" t="s">
        <v>1053</v>
      </c>
      <c r="AU70" s="278">
        <f t="shared" ref="AU70" si="733">IFERROR($D70*AV70,0)</f>
        <v>0</v>
      </c>
      <c r="AV70" s="561" t="s">
        <v>1053</v>
      </c>
      <c r="AW70" s="278">
        <f t="shared" ref="AW70" si="734">IFERROR($D70*AX70,0)</f>
        <v>0</v>
      </c>
      <c r="AX70" s="561" t="s">
        <v>1053</v>
      </c>
      <c r="AY70" s="278">
        <f t="shared" ref="AY70" si="735">IFERROR($D70*AZ70,0)</f>
        <v>0</v>
      </c>
      <c r="AZ70" s="561" t="s">
        <v>1053</v>
      </c>
      <c r="BA70" s="278">
        <f t="shared" ref="BA70" si="736">IFERROR($D70*BB70,0)</f>
        <v>0</v>
      </c>
      <c r="BB70" s="561"/>
      <c r="BC70" s="278">
        <f t="shared" ref="BC70" si="737">IFERROR($D70*BD70,0)</f>
        <v>0</v>
      </c>
      <c r="BD70" s="561"/>
      <c r="BE70" s="278">
        <f t="shared" ref="BE70" si="738">IFERROR($D70*BF70,0)</f>
        <v>0</v>
      </c>
      <c r="BF70" s="561"/>
      <c r="BG70" s="278">
        <f t="shared" ref="BG70" si="739">IFERROR($D70*BH70,0)</f>
        <v>0</v>
      </c>
      <c r="BH70" s="561"/>
      <c r="BI70" s="278">
        <f t="shared" ref="BI70" si="740">IFERROR($D70*BJ70,0)</f>
        <v>0</v>
      </c>
      <c r="BJ70" s="561"/>
      <c r="BK70" s="278">
        <f t="shared" ref="BK70" si="741">IFERROR($D70*BL70,0)</f>
        <v>0</v>
      </c>
      <c r="BL70" s="561"/>
      <c r="BM70" s="278">
        <f t="shared" ref="BM70" si="742">IFERROR($D70*BN70,0)</f>
        <v>0</v>
      </c>
      <c r="BN70" s="561"/>
      <c r="BO70" s="278">
        <f t="shared" ref="BO70" si="743">IFERROR($D70*BP70,0)</f>
        <v>0</v>
      </c>
      <c r="BP70" s="561"/>
      <c r="BQ70" s="563">
        <f t="shared" si="680"/>
        <v>0</v>
      </c>
      <c r="BR70" s="322">
        <f t="shared" si="33"/>
        <v>0</v>
      </c>
      <c r="BS70" s="27" t="b">
        <f>D70='Orçamento Detalhado'!J76</f>
        <v>1</v>
      </c>
    </row>
    <row r="71" spans="2:71" ht="18" customHeight="1" outlineLevel="1" thickTop="1" thickBot="1">
      <c r="B71" s="260" t="s">
        <v>137</v>
      </c>
      <c r="C71" s="281" t="str">
        <f>IF(B71="","",VLOOKUP(B71,'Orçamento Detalhado'!$A$11:$I$531,4,))</f>
        <v>PAREDES E PAÍNEIS</v>
      </c>
      <c r="D71" s="263">
        <f>SUM(D72:D80)</f>
        <v>0</v>
      </c>
      <c r="E71" s="264">
        <f t="shared" si="32"/>
        <v>0</v>
      </c>
      <c r="F71" s="574">
        <v>67</v>
      </c>
      <c r="G71" s="265">
        <f>SUM(G72:G80)</f>
        <v>0</v>
      </c>
      <c r="H71" s="560">
        <f>IFERROR(G71/$D71,0)</f>
        <v>0</v>
      </c>
      <c r="I71" s="265">
        <f>SUM(I72:I80)</f>
        <v>0</v>
      </c>
      <c r="J71" s="560">
        <f>IFERROR(I71/$D71,0)</f>
        <v>0</v>
      </c>
      <c r="K71" s="265">
        <f>SUM(K72:K80)</f>
        <v>0</v>
      </c>
      <c r="L71" s="560">
        <f>IFERROR(K71/$D71,0)</f>
        <v>0</v>
      </c>
      <c r="M71" s="265">
        <f>SUM(M72:M80)</f>
        <v>0</v>
      </c>
      <c r="N71" s="560">
        <f>IFERROR(M71/$D71,0)</f>
        <v>0</v>
      </c>
      <c r="O71" s="265">
        <f>SUM(O72:O80)</f>
        <v>0</v>
      </c>
      <c r="P71" s="560">
        <f>IFERROR(O71/$D71,0)</f>
        <v>0</v>
      </c>
      <c r="Q71" s="265">
        <f>SUM(Q72:Q80)</f>
        <v>0</v>
      </c>
      <c r="R71" s="560">
        <f>IFERROR(Q71/$D71,0)</f>
        <v>0</v>
      </c>
      <c r="S71" s="265">
        <f>SUM(S72:S80)</f>
        <v>0</v>
      </c>
      <c r="T71" s="560">
        <f>IFERROR(S71/$D71,0)</f>
        <v>0</v>
      </c>
      <c r="U71" s="265">
        <f>SUM(U72:U80)</f>
        <v>0</v>
      </c>
      <c r="V71" s="560">
        <f>IFERROR(U71/$D71,0)</f>
        <v>0</v>
      </c>
      <c r="W71" s="265">
        <f>SUM(W72:W80)</f>
        <v>0</v>
      </c>
      <c r="X71" s="560">
        <f>IFERROR(W71/$D71,0)</f>
        <v>0</v>
      </c>
      <c r="Y71" s="265">
        <f>SUM(Y72:Y80)</f>
        <v>0</v>
      </c>
      <c r="Z71" s="560">
        <f>IFERROR(Y71/$D71,0)</f>
        <v>0</v>
      </c>
      <c r="AA71" s="265">
        <f>SUM(AA72:AA80)</f>
        <v>0</v>
      </c>
      <c r="AB71" s="560">
        <f>IFERROR(AA71/$D71,0)</f>
        <v>0</v>
      </c>
      <c r="AC71" s="265">
        <f>SUM(AC72:AC80)</f>
        <v>0</v>
      </c>
      <c r="AD71" s="560">
        <f>IFERROR(AC71/$D71,0)</f>
        <v>0</v>
      </c>
      <c r="AE71" s="265">
        <f>SUM(AE72:AE80)</f>
        <v>0</v>
      </c>
      <c r="AF71" s="560">
        <f>IFERROR(AE71/$D71,0)</f>
        <v>0</v>
      </c>
      <c r="AG71" s="265">
        <f>SUM(AG72:AG80)</f>
        <v>0</v>
      </c>
      <c r="AH71" s="560">
        <f>IFERROR(AG71/$D71,0)</f>
        <v>0</v>
      </c>
      <c r="AI71" s="265">
        <f>SUM(AI72:AI80)</f>
        <v>0</v>
      </c>
      <c r="AJ71" s="560">
        <f>IFERROR(AI71/$D71,0)</f>
        <v>0</v>
      </c>
      <c r="AK71" s="265">
        <f>SUM(AK72:AK80)</f>
        <v>0</v>
      </c>
      <c r="AL71" s="560">
        <f>IFERROR(AK71/$D71,0)</f>
        <v>0</v>
      </c>
      <c r="AM71" s="265">
        <f>SUM(AM72:AM80)</f>
        <v>0</v>
      </c>
      <c r="AN71" s="560">
        <f>IFERROR(AM71/$D71,0)</f>
        <v>0</v>
      </c>
      <c r="AO71" s="265">
        <f>SUM(AO72:AO80)</f>
        <v>0</v>
      </c>
      <c r="AP71" s="560">
        <f>IFERROR(AO71/$D71,0)</f>
        <v>0</v>
      </c>
      <c r="AQ71" s="265">
        <f>SUM(AQ72:AQ80)</f>
        <v>0</v>
      </c>
      <c r="AR71" s="560">
        <f>IFERROR(AQ71/$D71,0)</f>
        <v>0</v>
      </c>
      <c r="AS71" s="265">
        <f>SUM(AS72:AS80)</f>
        <v>0</v>
      </c>
      <c r="AT71" s="560">
        <f>IFERROR(AS71/$D71,0)</f>
        <v>0</v>
      </c>
      <c r="AU71" s="265">
        <f>SUM(AU72:AU80)</f>
        <v>0</v>
      </c>
      <c r="AV71" s="560">
        <f>IFERROR(AU71/$D71,0)</f>
        <v>0</v>
      </c>
      <c r="AW71" s="265">
        <f>SUM(AW72:AW80)</f>
        <v>0</v>
      </c>
      <c r="AX71" s="560">
        <f>IFERROR(AW71/$D71,0)</f>
        <v>0</v>
      </c>
      <c r="AY71" s="265">
        <f>SUM(AY72:AY80)</f>
        <v>0</v>
      </c>
      <c r="AZ71" s="560">
        <f>IFERROR(AY71/$D71,0)</f>
        <v>0</v>
      </c>
      <c r="BA71" s="265">
        <f>SUM(BA72:BA80)</f>
        <v>0</v>
      </c>
      <c r="BB71" s="560">
        <f>IFERROR(BA71/$D71,0)</f>
        <v>0</v>
      </c>
      <c r="BC71" s="265">
        <f>SUM(BC72:BC80)</f>
        <v>0</v>
      </c>
      <c r="BD71" s="560">
        <f>IFERROR(BC71/$D71,0)</f>
        <v>0</v>
      </c>
      <c r="BE71" s="265">
        <f>SUM(BE72:BE80)</f>
        <v>0</v>
      </c>
      <c r="BF71" s="560">
        <f>IFERROR(BE71/$D71,0)</f>
        <v>0</v>
      </c>
      <c r="BG71" s="265">
        <f>SUM(BG72:BG80)</f>
        <v>0</v>
      </c>
      <c r="BH71" s="560">
        <f>IFERROR(BG71/$D71,0)</f>
        <v>0</v>
      </c>
      <c r="BI71" s="265">
        <f>SUM(BI72:BI80)</f>
        <v>0</v>
      </c>
      <c r="BJ71" s="560">
        <f>IFERROR(BI71/$D71,0)</f>
        <v>0</v>
      </c>
      <c r="BK71" s="265">
        <f>SUM(BK72:BK80)</f>
        <v>0</v>
      </c>
      <c r="BL71" s="560">
        <f>IFERROR(BK71/$D71,0)</f>
        <v>0</v>
      </c>
      <c r="BM71" s="265">
        <f>SUM(BM72:BM80)</f>
        <v>0</v>
      </c>
      <c r="BN71" s="560">
        <f>IFERROR(BM71/$D71,0)</f>
        <v>0</v>
      </c>
      <c r="BO71" s="265">
        <f>SUM(BO72:BO80)</f>
        <v>0</v>
      </c>
      <c r="BP71" s="560">
        <f>IFERROR(BO71/$D71,0)</f>
        <v>0</v>
      </c>
      <c r="BQ71" s="563">
        <f t="shared" si="189"/>
        <v>0</v>
      </c>
      <c r="BR71" s="322">
        <f t="shared" si="33"/>
        <v>0</v>
      </c>
      <c r="BS71" s="27" t="b">
        <f>D71='Orçamento Detalhado'!J77</f>
        <v>1</v>
      </c>
    </row>
    <row r="72" spans="2:71" ht="18" customHeight="1" outlineLevel="2" thickTop="1" thickBot="1">
      <c r="B72" s="213" t="s">
        <v>324</v>
      </c>
      <c r="C72" s="275" t="str">
        <f>IF(VLOOKUP(B72,'Orçamento Detalhado'!$A$11:$I$531,4,)="","",(VLOOKUP(B72,'Orçamento Detalhado'!$A$11:$I$531,4,)))</f>
        <v>Alvenaria Vedação</v>
      </c>
      <c r="D72" s="276" t="str">
        <f>IF(B72="","",VLOOKUP($B72,'Orçamento Detalhado'!$A$11:$J$531,10,))</f>
        <v/>
      </c>
      <c r="E72" s="277">
        <f t="shared" si="32"/>
        <v>0</v>
      </c>
      <c r="F72" s="574">
        <v>68</v>
      </c>
      <c r="G72" s="278">
        <f t="shared" ref="G72:G77" si="744">IFERROR($D72*H72,0)</f>
        <v>0</v>
      </c>
      <c r="H72" s="561"/>
      <c r="I72" s="278">
        <f t="shared" ref="I72:I77" si="745">IFERROR($D72*J72,0)</f>
        <v>0</v>
      </c>
      <c r="J72" s="561"/>
      <c r="K72" s="278">
        <f t="shared" ref="K72:K77" si="746">IFERROR($D72*L72,0)</f>
        <v>0</v>
      </c>
      <c r="L72" s="561"/>
      <c r="M72" s="278">
        <f t="shared" ref="M72:M77" si="747">IFERROR($D72*N72,0)</f>
        <v>0</v>
      </c>
      <c r="N72" s="561"/>
      <c r="O72" s="278">
        <f t="shared" ref="O72:O77" si="748">IFERROR($D72*P72,0)</f>
        <v>0</v>
      </c>
      <c r="P72" s="561"/>
      <c r="Q72" s="278">
        <f t="shared" ref="Q72:Q77" si="749">IFERROR($D72*R72,0)</f>
        <v>0</v>
      </c>
      <c r="R72" s="561"/>
      <c r="S72" s="278">
        <f t="shared" ref="S72:S77" si="750">IFERROR($D72*T72,0)</f>
        <v>0</v>
      </c>
      <c r="T72" s="561"/>
      <c r="U72" s="278">
        <f t="shared" ref="U72:U77" si="751">IFERROR($D72*V72,0)</f>
        <v>0</v>
      </c>
      <c r="V72" s="561"/>
      <c r="W72" s="278">
        <f t="shared" ref="W72:W77" si="752">IFERROR($D72*X72,0)</f>
        <v>0</v>
      </c>
      <c r="X72" s="561"/>
      <c r="Y72" s="278">
        <f t="shared" ref="Y72:Y77" si="753">IFERROR($D72*Z72,0)</f>
        <v>0</v>
      </c>
      <c r="Z72" s="561"/>
      <c r="AA72" s="278">
        <f t="shared" ref="AA72:AA77" si="754">IFERROR($D72*AB72,0)</f>
        <v>0</v>
      </c>
      <c r="AB72" s="561"/>
      <c r="AC72" s="278">
        <f t="shared" ref="AC72:AC77" si="755">IFERROR($D72*AD72,0)</f>
        <v>0</v>
      </c>
      <c r="AD72" s="561"/>
      <c r="AE72" s="278">
        <f t="shared" ref="AE72:AE77" si="756">IFERROR($D72*AF72,0)</f>
        <v>0</v>
      </c>
      <c r="AF72" s="561"/>
      <c r="AG72" s="278">
        <f t="shared" ref="AG72:AG77" si="757">IFERROR($D72*AH72,0)</f>
        <v>0</v>
      </c>
      <c r="AH72" s="561"/>
      <c r="AI72" s="278">
        <f t="shared" ref="AI72:AI77" si="758">IFERROR($D72*AJ72,0)</f>
        <v>0</v>
      </c>
      <c r="AJ72" s="561"/>
      <c r="AK72" s="278">
        <f t="shared" ref="AK72:AK77" si="759">IFERROR($D72*AL72,0)</f>
        <v>0</v>
      </c>
      <c r="AL72" s="561"/>
      <c r="AM72" s="278">
        <f t="shared" ref="AM72:AM77" si="760">IFERROR($D72*AN72,0)</f>
        <v>0</v>
      </c>
      <c r="AN72" s="561"/>
      <c r="AO72" s="278">
        <f t="shared" ref="AO72:AO77" si="761">IFERROR($D72*AP72,0)</f>
        <v>0</v>
      </c>
      <c r="AP72" s="561"/>
      <c r="AQ72" s="278">
        <f t="shared" ref="AQ72:AQ77" si="762">IFERROR($D72*AR72,0)</f>
        <v>0</v>
      </c>
      <c r="AR72" s="561"/>
      <c r="AS72" s="278">
        <f t="shared" ref="AS72:AS77" si="763">IFERROR($D72*AT72,0)</f>
        <v>0</v>
      </c>
      <c r="AT72" s="561"/>
      <c r="AU72" s="278">
        <f t="shared" ref="AU72:AU77" si="764">IFERROR($D72*AV72,0)</f>
        <v>0</v>
      </c>
      <c r="AV72" s="561"/>
      <c r="AW72" s="278">
        <f t="shared" ref="AW72:AW77" si="765">IFERROR($D72*AX72,0)</f>
        <v>0</v>
      </c>
      <c r="AX72" s="561"/>
      <c r="AY72" s="278">
        <f t="shared" ref="AY72:AY77" si="766">IFERROR($D72*AZ72,0)</f>
        <v>0</v>
      </c>
      <c r="AZ72" s="561"/>
      <c r="BA72" s="278">
        <f t="shared" ref="BA72:BA77" si="767">IFERROR($D72*BB72,0)</f>
        <v>0</v>
      </c>
      <c r="BB72" s="561"/>
      <c r="BC72" s="278">
        <f t="shared" ref="BC72:BC77" si="768">IFERROR($D72*BD72,0)</f>
        <v>0</v>
      </c>
      <c r="BD72" s="561"/>
      <c r="BE72" s="278">
        <f t="shared" ref="BE72:BE77" si="769">IFERROR($D72*BF72,0)</f>
        <v>0</v>
      </c>
      <c r="BF72" s="561"/>
      <c r="BG72" s="278">
        <f t="shared" ref="BG72:BG77" si="770">IFERROR($D72*BH72,0)</f>
        <v>0</v>
      </c>
      <c r="BH72" s="561"/>
      <c r="BI72" s="278">
        <f t="shared" ref="BI72:BI77" si="771">IFERROR($D72*BJ72,0)</f>
        <v>0</v>
      </c>
      <c r="BJ72" s="561"/>
      <c r="BK72" s="278">
        <f t="shared" ref="BK72:BK77" si="772">IFERROR($D72*BL72,0)</f>
        <v>0</v>
      </c>
      <c r="BL72" s="561"/>
      <c r="BM72" s="278">
        <f t="shared" ref="BM72:BM77" si="773">IFERROR($D72*BN72,0)</f>
        <v>0</v>
      </c>
      <c r="BN72" s="561"/>
      <c r="BO72" s="278">
        <f t="shared" ref="BO72:BO77" si="774">IFERROR($D72*BP72,0)</f>
        <v>0</v>
      </c>
      <c r="BP72" s="561"/>
      <c r="BQ72" s="563">
        <f t="shared" ref="BQ72:BQ77" si="775">SUM(BN72,BL72,BJ72,BH72,BF72,BD72,BB72,AZ72,AX72,AV72,AT72,AR72,AP72,AN72,AL72,AJ72,AH72,AF72,AD72,AB72,Z72,X72,V72,T72,R72,P72,N72,L72,J72,H72,BP72)</f>
        <v>0</v>
      </c>
      <c r="BR72" s="322">
        <f t="shared" si="33"/>
        <v>0</v>
      </c>
      <c r="BS72" s="27" t="b">
        <f>D72='Orçamento Detalhado'!J78</f>
        <v>1</v>
      </c>
    </row>
    <row r="73" spans="2:71" ht="18" customHeight="1" outlineLevel="2" thickTop="1" thickBot="1">
      <c r="B73" s="213" t="s">
        <v>327</v>
      </c>
      <c r="C73" s="275" t="str">
        <f>IF(VLOOKUP(B73,'Orçamento Detalhado'!$A$11:$I$531,4,)="","",(VLOOKUP(B73,'Orçamento Detalhado'!$A$11:$I$531,4,)))</f>
        <v>Paredes de Concreto</v>
      </c>
      <c r="D73" s="276" t="str">
        <f>IF(B73="","",VLOOKUP($B73,'Orçamento Detalhado'!$A$11:$J$531,10,))</f>
        <v/>
      </c>
      <c r="E73" s="277">
        <f t="shared" ref="E73:E136" si="776">IFERROR(D73/$D$527,0)</f>
        <v>0</v>
      </c>
      <c r="F73" s="574">
        <v>69</v>
      </c>
      <c r="G73" s="278">
        <f t="shared" si="744"/>
        <v>0</v>
      </c>
      <c r="H73" s="561"/>
      <c r="I73" s="278">
        <f t="shared" si="745"/>
        <v>0</v>
      </c>
      <c r="J73" s="561"/>
      <c r="K73" s="278">
        <f t="shared" si="746"/>
        <v>0</v>
      </c>
      <c r="L73" s="561"/>
      <c r="M73" s="278">
        <f t="shared" si="747"/>
        <v>0</v>
      </c>
      <c r="N73" s="561"/>
      <c r="O73" s="278">
        <f t="shared" si="748"/>
        <v>0</v>
      </c>
      <c r="P73" s="561"/>
      <c r="Q73" s="278">
        <f t="shared" si="749"/>
        <v>0</v>
      </c>
      <c r="R73" s="561"/>
      <c r="S73" s="278">
        <f t="shared" si="750"/>
        <v>0</v>
      </c>
      <c r="T73" s="561"/>
      <c r="U73" s="278">
        <f t="shared" si="751"/>
        <v>0</v>
      </c>
      <c r="V73" s="561"/>
      <c r="W73" s="278">
        <f t="shared" si="752"/>
        <v>0</v>
      </c>
      <c r="X73" s="561"/>
      <c r="Y73" s="278">
        <f t="shared" si="753"/>
        <v>0</v>
      </c>
      <c r="Z73" s="561"/>
      <c r="AA73" s="278">
        <f t="shared" si="754"/>
        <v>0</v>
      </c>
      <c r="AB73" s="561"/>
      <c r="AC73" s="278">
        <f t="shared" si="755"/>
        <v>0</v>
      </c>
      <c r="AD73" s="561"/>
      <c r="AE73" s="278">
        <f t="shared" si="756"/>
        <v>0</v>
      </c>
      <c r="AF73" s="561"/>
      <c r="AG73" s="278">
        <f t="shared" si="757"/>
        <v>0</v>
      </c>
      <c r="AH73" s="561"/>
      <c r="AI73" s="278">
        <f t="shared" si="758"/>
        <v>0</v>
      </c>
      <c r="AJ73" s="561"/>
      <c r="AK73" s="278">
        <f t="shared" si="759"/>
        <v>0</v>
      </c>
      <c r="AL73" s="561"/>
      <c r="AM73" s="278">
        <f t="shared" si="760"/>
        <v>0</v>
      </c>
      <c r="AN73" s="561"/>
      <c r="AO73" s="278">
        <f t="shared" si="761"/>
        <v>0</v>
      </c>
      <c r="AP73" s="561"/>
      <c r="AQ73" s="278">
        <f t="shared" si="762"/>
        <v>0</v>
      </c>
      <c r="AR73" s="561"/>
      <c r="AS73" s="278">
        <f t="shared" si="763"/>
        <v>0</v>
      </c>
      <c r="AT73" s="561"/>
      <c r="AU73" s="278">
        <f t="shared" si="764"/>
        <v>0</v>
      </c>
      <c r="AV73" s="561"/>
      <c r="AW73" s="278">
        <f t="shared" si="765"/>
        <v>0</v>
      </c>
      <c r="AX73" s="561"/>
      <c r="AY73" s="278">
        <f t="shared" si="766"/>
        <v>0</v>
      </c>
      <c r="AZ73" s="561"/>
      <c r="BA73" s="278">
        <f t="shared" si="767"/>
        <v>0</v>
      </c>
      <c r="BB73" s="561"/>
      <c r="BC73" s="278">
        <f t="shared" si="768"/>
        <v>0</v>
      </c>
      <c r="BD73" s="561"/>
      <c r="BE73" s="278">
        <f t="shared" si="769"/>
        <v>0</v>
      </c>
      <c r="BF73" s="561"/>
      <c r="BG73" s="278">
        <f t="shared" si="770"/>
        <v>0</v>
      </c>
      <c r="BH73" s="561"/>
      <c r="BI73" s="278">
        <f t="shared" si="771"/>
        <v>0</v>
      </c>
      <c r="BJ73" s="561"/>
      <c r="BK73" s="278">
        <f t="shared" si="772"/>
        <v>0</v>
      </c>
      <c r="BL73" s="561"/>
      <c r="BM73" s="278">
        <f t="shared" si="773"/>
        <v>0</v>
      </c>
      <c r="BN73" s="561"/>
      <c r="BO73" s="278">
        <f t="shared" si="774"/>
        <v>0</v>
      </c>
      <c r="BP73" s="561"/>
      <c r="BQ73" s="563">
        <f t="shared" si="775"/>
        <v>0</v>
      </c>
      <c r="BR73" s="322">
        <f t="shared" si="33"/>
        <v>0</v>
      </c>
      <c r="BS73" s="27" t="b">
        <f>D73='Orçamento Detalhado'!J79</f>
        <v>1</v>
      </c>
    </row>
    <row r="74" spans="2:71" ht="18" customHeight="1" outlineLevel="2" thickTop="1" thickBot="1">
      <c r="B74" s="213" t="s">
        <v>330</v>
      </c>
      <c r="C74" s="275" t="str">
        <f>IF(VLOOKUP(B74,'Orçamento Detalhado'!$A$11:$I$531,4,)="","",(VLOOKUP(B74,'Orçamento Detalhado'!$A$11:$I$531,4,)))</f>
        <v>Dry Wall</v>
      </c>
      <c r="D74" s="276" t="str">
        <f>IF(B74="","",VLOOKUP($B74,'Orçamento Detalhado'!$A$11:$J$531,10,))</f>
        <v/>
      </c>
      <c r="E74" s="277">
        <f t="shared" si="776"/>
        <v>0</v>
      </c>
      <c r="F74" s="574">
        <v>70</v>
      </c>
      <c r="G74" s="278">
        <f t="shared" si="744"/>
        <v>0</v>
      </c>
      <c r="H74" s="561"/>
      <c r="I74" s="278">
        <f t="shared" si="745"/>
        <v>0</v>
      </c>
      <c r="J74" s="561"/>
      <c r="K74" s="278">
        <f t="shared" si="746"/>
        <v>0</v>
      </c>
      <c r="L74" s="561"/>
      <c r="M74" s="278">
        <f t="shared" si="747"/>
        <v>0</v>
      </c>
      <c r="N74" s="561"/>
      <c r="O74" s="278">
        <f t="shared" si="748"/>
        <v>0</v>
      </c>
      <c r="P74" s="561"/>
      <c r="Q74" s="278">
        <f t="shared" si="749"/>
        <v>0</v>
      </c>
      <c r="R74" s="561"/>
      <c r="S74" s="278">
        <f t="shared" si="750"/>
        <v>0</v>
      </c>
      <c r="T74" s="561"/>
      <c r="U74" s="278">
        <f t="shared" si="751"/>
        <v>0</v>
      </c>
      <c r="V74" s="561"/>
      <c r="W74" s="278">
        <f t="shared" si="752"/>
        <v>0</v>
      </c>
      <c r="X74" s="561"/>
      <c r="Y74" s="278">
        <f t="shared" si="753"/>
        <v>0</v>
      </c>
      <c r="Z74" s="561"/>
      <c r="AA74" s="278">
        <f t="shared" si="754"/>
        <v>0</v>
      </c>
      <c r="AB74" s="561"/>
      <c r="AC74" s="278">
        <f t="shared" si="755"/>
        <v>0</v>
      </c>
      <c r="AD74" s="561"/>
      <c r="AE74" s="278">
        <f t="shared" si="756"/>
        <v>0</v>
      </c>
      <c r="AF74" s="561"/>
      <c r="AG74" s="278">
        <f t="shared" si="757"/>
        <v>0</v>
      </c>
      <c r="AH74" s="561"/>
      <c r="AI74" s="278">
        <f t="shared" si="758"/>
        <v>0</v>
      </c>
      <c r="AJ74" s="561"/>
      <c r="AK74" s="278">
        <f t="shared" si="759"/>
        <v>0</v>
      </c>
      <c r="AL74" s="561"/>
      <c r="AM74" s="278">
        <f t="shared" si="760"/>
        <v>0</v>
      </c>
      <c r="AN74" s="561"/>
      <c r="AO74" s="278">
        <f t="shared" si="761"/>
        <v>0</v>
      </c>
      <c r="AP74" s="561"/>
      <c r="AQ74" s="278">
        <f t="shared" si="762"/>
        <v>0</v>
      </c>
      <c r="AR74" s="561"/>
      <c r="AS74" s="278">
        <f t="shared" si="763"/>
        <v>0</v>
      </c>
      <c r="AT74" s="561"/>
      <c r="AU74" s="278">
        <f t="shared" si="764"/>
        <v>0</v>
      </c>
      <c r="AV74" s="561"/>
      <c r="AW74" s="278">
        <f t="shared" si="765"/>
        <v>0</v>
      </c>
      <c r="AX74" s="561"/>
      <c r="AY74" s="278">
        <f t="shared" si="766"/>
        <v>0</v>
      </c>
      <c r="AZ74" s="561"/>
      <c r="BA74" s="278">
        <f t="shared" si="767"/>
        <v>0</v>
      </c>
      <c r="BB74" s="561"/>
      <c r="BC74" s="278">
        <f t="shared" si="768"/>
        <v>0</v>
      </c>
      <c r="BD74" s="561"/>
      <c r="BE74" s="278">
        <f t="shared" si="769"/>
        <v>0</v>
      </c>
      <c r="BF74" s="561"/>
      <c r="BG74" s="278">
        <f t="shared" si="770"/>
        <v>0</v>
      </c>
      <c r="BH74" s="561"/>
      <c r="BI74" s="278">
        <f t="shared" si="771"/>
        <v>0</v>
      </c>
      <c r="BJ74" s="561"/>
      <c r="BK74" s="278">
        <f t="shared" si="772"/>
        <v>0</v>
      </c>
      <c r="BL74" s="561"/>
      <c r="BM74" s="278">
        <f t="shared" si="773"/>
        <v>0</v>
      </c>
      <c r="BN74" s="561"/>
      <c r="BO74" s="278">
        <f t="shared" si="774"/>
        <v>0</v>
      </c>
      <c r="BP74" s="561"/>
      <c r="BQ74" s="563">
        <f t="shared" si="775"/>
        <v>0</v>
      </c>
      <c r="BR74" s="322">
        <f t="shared" ref="BR74:BR137" si="777">SUM(G74,I74,K74,M74,O74,Q74,S74,U74,W74,Y74,AA74,AC74,AE74,AG74,AI74,AK74,AM74,AO74,AQ74,AS74,AU74,AW74,AY74,BA74,BC74,BE74,BG74,BI74,BK74,BM74,BO74)</f>
        <v>0</v>
      </c>
      <c r="BS74" s="27" t="b">
        <f>D74='Orçamento Detalhado'!J80</f>
        <v>1</v>
      </c>
    </row>
    <row r="75" spans="2:71" ht="18" customHeight="1" outlineLevel="2" thickTop="1" thickBot="1">
      <c r="B75" s="213" t="s">
        <v>333</v>
      </c>
      <c r="C75" s="275" t="str">
        <f>IF(VLOOKUP(B75,'Orçamento Detalhado'!$A$11:$I$531,4,)="","",(VLOOKUP(B75,'Orçamento Detalhado'!$A$11:$I$531,4,)))</f>
        <v/>
      </c>
      <c r="D75" s="276" t="str">
        <f>IF(B75="","",VLOOKUP($B75,'Orçamento Detalhado'!$A$11:$J$531,10,))</f>
        <v/>
      </c>
      <c r="E75" s="277">
        <f t="shared" si="776"/>
        <v>0</v>
      </c>
      <c r="F75" s="574">
        <v>71</v>
      </c>
      <c r="G75" s="278">
        <f t="shared" si="744"/>
        <v>0</v>
      </c>
      <c r="H75" s="561"/>
      <c r="I75" s="278">
        <f t="shared" si="745"/>
        <v>0</v>
      </c>
      <c r="J75" s="561"/>
      <c r="K75" s="278">
        <f t="shared" si="746"/>
        <v>0</v>
      </c>
      <c r="L75" s="561"/>
      <c r="M75" s="278">
        <f t="shared" si="747"/>
        <v>0</v>
      </c>
      <c r="N75" s="561"/>
      <c r="O75" s="278">
        <f t="shared" si="748"/>
        <v>0</v>
      </c>
      <c r="P75" s="561"/>
      <c r="Q75" s="278">
        <f t="shared" si="749"/>
        <v>0</v>
      </c>
      <c r="R75" s="561"/>
      <c r="S75" s="278">
        <f t="shared" si="750"/>
        <v>0</v>
      </c>
      <c r="T75" s="561"/>
      <c r="U75" s="278">
        <f t="shared" si="751"/>
        <v>0</v>
      </c>
      <c r="V75" s="561"/>
      <c r="W75" s="278">
        <f t="shared" si="752"/>
        <v>0</v>
      </c>
      <c r="X75" s="561"/>
      <c r="Y75" s="278">
        <f t="shared" si="753"/>
        <v>0</v>
      </c>
      <c r="Z75" s="561"/>
      <c r="AA75" s="278">
        <f t="shared" si="754"/>
        <v>0</v>
      </c>
      <c r="AB75" s="561"/>
      <c r="AC75" s="278">
        <f t="shared" si="755"/>
        <v>0</v>
      </c>
      <c r="AD75" s="561"/>
      <c r="AE75" s="278">
        <f t="shared" si="756"/>
        <v>0</v>
      </c>
      <c r="AF75" s="561"/>
      <c r="AG75" s="278">
        <f t="shared" si="757"/>
        <v>0</v>
      </c>
      <c r="AH75" s="561"/>
      <c r="AI75" s="278">
        <f t="shared" si="758"/>
        <v>0</v>
      </c>
      <c r="AJ75" s="561"/>
      <c r="AK75" s="278">
        <f t="shared" si="759"/>
        <v>0</v>
      </c>
      <c r="AL75" s="561"/>
      <c r="AM75" s="278">
        <f t="shared" si="760"/>
        <v>0</v>
      </c>
      <c r="AN75" s="561"/>
      <c r="AO75" s="278">
        <f t="shared" si="761"/>
        <v>0</v>
      </c>
      <c r="AP75" s="561"/>
      <c r="AQ75" s="278">
        <f t="shared" si="762"/>
        <v>0</v>
      </c>
      <c r="AR75" s="561"/>
      <c r="AS75" s="278">
        <f t="shared" si="763"/>
        <v>0</v>
      </c>
      <c r="AT75" s="561"/>
      <c r="AU75" s="278">
        <f t="shared" si="764"/>
        <v>0</v>
      </c>
      <c r="AV75" s="561"/>
      <c r="AW75" s="278">
        <f t="shared" si="765"/>
        <v>0</v>
      </c>
      <c r="AX75" s="561"/>
      <c r="AY75" s="278">
        <f t="shared" si="766"/>
        <v>0</v>
      </c>
      <c r="AZ75" s="561"/>
      <c r="BA75" s="278">
        <f t="shared" si="767"/>
        <v>0</v>
      </c>
      <c r="BB75" s="561"/>
      <c r="BC75" s="278">
        <f t="shared" si="768"/>
        <v>0</v>
      </c>
      <c r="BD75" s="561"/>
      <c r="BE75" s="278">
        <f t="shared" si="769"/>
        <v>0</v>
      </c>
      <c r="BF75" s="561"/>
      <c r="BG75" s="278">
        <f t="shared" si="770"/>
        <v>0</v>
      </c>
      <c r="BH75" s="561"/>
      <c r="BI75" s="278">
        <f t="shared" si="771"/>
        <v>0</v>
      </c>
      <c r="BJ75" s="561"/>
      <c r="BK75" s="278">
        <f t="shared" si="772"/>
        <v>0</v>
      </c>
      <c r="BL75" s="561"/>
      <c r="BM75" s="278">
        <f t="shared" si="773"/>
        <v>0</v>
      </c>
      <c r="BN75" s="561"/>
      <c r="BO75" s="278">
        <f t="shared" si="774"/>
        <v>0</v>
      </c>
      <c r="BP75" s="561"/>
      <c r="BQ75" s="563">
        <f t="shared" si="775"/>
        <v>0</v>
      </c>
      <c r="BR75" s="322">
        <f t="shared" si="777"/>
        <v>0</v>
      </c>
      <c r="BS75" s="27" t="b">
        <f>D75='Orçamento Detalhado'!J81</f>
        <v>1</v>
      </c>
    </row>
    <row r="76" spans="2:71" ht="18" customHeight="1" outlineLevel="2" thickTop="1" thickBot="1">
      <c r="B76" s="213" t="s">
        <v>335</v>
      </c>
      <c r="C76" s="275" t="str">
        <f>IF(VLOOKUP(B76,'Orçamento Detalhado'!$A$11:$I$531,4,)="","",(VLOOKUP(B76,'Orçamento Detalhado'!$A$11:$I$531,4,)))</f>
        <v/>
      </c>
      <c r="D76" s="276" t="str">
        <f>IF(B76="","",VLOOKUP($B76,'Orçamento Detalhado'!$A$11:$J$531,10,))</f>
        <v/>
      </c>
      <c r="E76" s="277">
        <f t="shared" si="776"/>
        <v>0</v>
      </c>
      <c r="F76" s="574">
        <v>72</v>
      </c>
      <c r="G76" s="278">
        <f t="shared" si="744"/>
        <v>0</v>
      </c>
      <c r="H76" s="561"/>
      <c r="I76" s="278">
        <f t="shared" si="745"/>
        <v>0</v>
      </c>
      <c r="J76" s="561"/>
      <c r="K76" s="278">
        <f t="shared" si="746"/>
        <v>0</v>
      </c>
      <c r="L76" s="561"/>
      <c r="M76" s="278">
        <f t="shared" si="747"/>
        <v>0</v>
      </c>
      <c r="N76" s="561"/>
      <c r="O76" s="278">
        <f t="shared" si="748"/>
        <v>0</v>
      </c>
      <c r="P76" s="561"/>
      <c r="Q76" s="278">
        <f t="shared" si="749"/>
        <v>0</v>
      </c>
      <c r="R76" s="561"/>
      <c r="S76" s="278">
        <f t="shared" si="750"/>
        <v>0</v>
      </c>
      <c r="T76" s="561"/>
      <c r="U76" s="278">
        <f t="shared" si="751"/>
        <v>0</v>
      </c>
      <c r="V76" s="561"/>
      <c r="W76" s="278">
        <f t="shared" si="752"/>
        <v>0</v>
      </c>
      <c r="X76" s="561"/>
      <c r="Y76" s="278">
        <f t="shared" si="753"/>
        <v>0</v>
      </c>
      <c r="Z76" s="561"/>
      <c r="AA76" s="278">
        <f t="shared" si="754"/>
        <v>0</v>
      </c>
      <c r="AB76" s="561"/>
      <c r="AC76" s="278">
        <f t="shared" si="755"/>
        <v>0</v>
      </c>
      <c r="AD76" s="561"/>
      <c r="AE76" s="278">
        <f t="shared" si="756"/>
        <v>0</v>
      </c>
      <c r="AF76" s="561"/>
      <c r="AG76" s="278">
        <f t="shared" si="757"/>
        <v>0</v>
      </c>
      <c r="AH76" s="561"/>
      <c r="AI76" s="278">
        <f t="shared" si="758"/>
        <v>0</v>
      </c>
      <c r="AJ76" s="561"/>
      <c r="AK76" s="278">
        <f t="shared" si="759"/>
        <v>0</v>
      </c>
      <c r="AL76" s="561"/>
      <c r="AM76" s="278">
        <f t="shared" si="760"/>
        <v>0</v>
      </c>
      <c r="AN76" s="561"/>
      <c r="AO76" s="278">
        <f t="shared" si="761"/>
        <v>0</v>
      </c>
      <c r="AP76" s="561"/>
      <c r="AQ76" s="278">
        <f t="shared" si="762"/>
        <v>0</v>
      </c>
      <c r="AR76" s="561"/>
      <c r="AS76" s="278">
        <f t="shared" si="763"/>
        <v>0</v>
      </c>
      <c r="AT76" s="561"/>
      <c r="AU76" s="278">
        <f t="shared" si="764"/>
        <v>0</v>
      </c>
      <c r="AV76" s="561"/>
      <c r="AW76" s="278">
        <f t="shared" si="765"/>
        <v>0</v>
      </c>
      <c r="AX76" s="561"/>
      <c r="AY76" s="278">
        <f t="shared" si="766"/>
        <v>0</v>
      </c>
      <c r="AZ76" s="561"/>
      <c r="BA76" s="278">
        <f t="shared" si="767"/>
        <v>0</v>
      </c>
      <c r="BB76" s="561"/>
      <c r="BC76" s="278">
        <f t="shared" si="768"/>
        <v>0</v>
      </c>
      <c r="BD76" s="561"/>
      <c r="BE76" s="278">
        <f t="shared" si="769"/>
        <v>0</v>
      </c>
      <c r="BF76" s="561"/>
      <c r="BG76" s="278">
        <f t="shared" si="770"/>
        <v>0</v>
      </c>
      <c r="BH76" s="561"/>
      <c r="BI76" s="278">
        <f t="shared" si="771"/>
        <v>0</v>
      </c>
      <c r="BJ76" s="561"/>
      <c r="BK76" s="278">
        <f t="shared" si="772"/>
        <v>0</v>
      </c>
      <c r="BL76" s="561"/>
      <c r="BM76" s="278">
        <f t="shared" si="773"/>
        <v>0</v>
      </c>
      <c r="BN76" s="561"/>
      <c r="BO76" s="278">
        <f t="shared" si="774"/>
        <v>0</v>
      </c>
      <c r="BP76" s="561"/>
      <c r="BQ76" s="563">
        <f t="shared" si="775"/>
        <v>0</v>
      </c>
      <c r="BR76" s="322">
        <f t="shared" si="777"/>
        <v>0</v>
      </c>
      <c r="BS76" s="27" t="b">
        <f>D76='Orçamento Detalhado'!J82</f>
        <v>1</v>
      </c>
    </row>
    <row r="77" spans="2:71" ht="18" customHeight="1" outlineLevel="2" thickTop="1" thickBot="1">
      <c r="B77" s="213" t="s">
        <v>337</v>
      </c>
      <c r="C77" s="275" t="str">
        <f>IF(VLOOKUP(B77,'Orçamento Detalhado'!$A$11:$I$531,4,)="","",(VLOOKUP(B77,'Orçamento Detalhado'!$A$11:$I$531,4,)))</f>
        <v/>
      </c>
      <c r="D77" s="276" t="str">
        <f>IF(B77="","",VLOOKUP($B77,'Orçamento Detalhado'!$A$11:$J$531,10,))</f>
        <v/>
      </c>
      <c r="E77" s="277">
        <f t="shared" si="776"/>
        <v>0</v>
      </c>
      <c r="F77" s="574">
        <v>73</v>
      </c>
      <c r="G77" s="278">
        <f t="shared" si="744"/>
        <v>0</v>
      </c>
      <c r="H77" s="561"/>
      <c r="I77" s="278">
        <f t="shared" si="745"/>
        <v>0</v>
      </c>
      <c r="J77" s="561"/>
      <c r="K77" s="278">
        <f t="shared" si="746"/>
        <v>0</v>
      </c>
      <c r="L77" s="561"/>
      <c r="M77" s="278">
        <f t="shared" si="747"/>
        <v>0</v>
      </c>
      <c r="N77" s="561"/>
      <c r="O77" s="278">
        <f t="shared" si="748"/>
        <v>0</v>
      </c>
      <c r="P77" s="561"/>
      <c r="Q77" s="278">
        <f t="shared" si="749"/>
        <v>0</v>
      </c>
      <c r="R77" s="561"/>
      <c r="S77" s="278">
        <f t="shared" si="750"/>
        <v>0</v>
      </c>
      <c r="T77" s="561"/>
      <c r="U77" s="278">
        <f t="shared" si="751"/>
        <v>0</v>
      </c>
      <c r="V77" s="561"/>
      <c r="W77" s="278">
        <f t="shared" si="752"/>
        <v>0</v>
      </c>
      <c r="X77" s="561"/>
      <c r="Y77" s="278">
        <f t="shared" si="753"/>
        <v>0</v>
      </c>
      <c r="Z77" s="561"/>
      <c r="AA77" s="278">
        <f t="shared" si="754"/>
        <v>0</v>
      </c>
      <c r="AB77" s="561"/>
      <c r="AC77" s="278">
        <f t="shared" si="755"/>
        <v>0</v>
      </c>
      <c r="AD77" s="561"/>
      <c r="AE77" s="278">
        <f t="shared" si="756"/>
        <v>0</v>
      </c>
      <c r="AF77" s="561"/>
      <c r="AG77" s="278">
        <f t="shared" si="757"/>
        <v>0</v>
      </c>
      <c r="AH77" s="561"/>
      <c r="AI77" s="278">
        <f t="shared" si="758"/>
        <v>0</v>
      </c>
      <c r="AJ77" s="561"/>
      <c r="AK77" s="278">
        <f t="shared" si="759"/>
        <v>0</v>
      </c>
      <c r="AL77" s="561"/>
      <c r="AM77" s="278">
        <f t="shared" si="760"/>
        <v>0</v>
      </c>
      <c r="AN77" s="561"/>
      <c r="AO77" s="278">
        <f t="shared" si="761"/>
        <v>0</v>
      </c>
      <c r="AP77" s="561"/>
      <c r="AQ77" s="278">
        <f t="shared" si="762"/>
        <v>0</v>
      </c>
      <c r="AR77" s="561"/>
      <c r="AS77" s="278">
        <f t="shared" si="763"/>
        <v>0</v>
      </c>
      <c r="AT77" s="561"/>
      <c r="AU77" s="278">
        <f t="shared" si="764"/>
        <v>0</v>
      </c>
      <c r="AV77" s="561"/>
      <c r="AW77" s="278">
        <f t="shared" si="765"/>
        <v>0</v>
      </c>
      <c r="AX77" s="561"/>
      <c r="AY77" s="278">
        <f t="shared" si="766"/>
        <v>0</v>
      </c>
      <c r="AZ77" s="561"/>
      <c r="BA77" s="278">
        <f t="shared" si="767"/>
        <v>0</v>
      </c>
      <c r="BB77" s="561"/>
      <c r="BC77" s="278">
        <f t="shared" si="768"/>
        <v>0</v>
      </c>
      <c r="BD77" s="561"/>
      <c r="BE77" s="278">
        <f t="shared" si="769"/>
        <v>0</v>
      </c>
      <c r="BF77" s="561"/>
      <c r="BG77" s="278">
        <f t="shared" si="770"/>
        <v>0</v>
      </c>
      <c r="BH77" s="561"/>
      <c r="BI77" s="278">
        <f t="shared" si="771"/>
        <v>0</v>
      </c>
      <c r="BJ77" s="561"/>
      <c r="BK77" s="278">
        <f t="shared" si="772"/>
        <v>0</v>
      </c>
      <c r="BL77" s="561"/>
      <c r="BM77" s="278">
        <f t="shared" si="773"/>
        <v>0</v>
      </c>
      <c r="BN77" s="561"/>
      <c r="BO77" s="278">
        <f t="shared" si="774"/>
        <v>0</v>
      </c>
      <c r="BP77" s="561"/>
      <c r="BQ77" s="563">
        <f t="shared" si="775"/>
        <v>0</v>
      </c>
      <c r="BR77" s="322">
        <f t="shared" si="777"/>
        <v>0</v>
      </c>
      <c r="BS77" s="27" t="b">
        <f>D77='Orçamento Detalhado'!J83</f>
        <v>1</v>
      </c>
    </row>
    <row r="78" spans="2:71" ht="18" customHeight="1" outlineLevel="2" thickTop="1" thickBot="1">
      <c r="B78" s="213" t="s">
        <v>339</v>
      </c>
      <c r="C78" s="275" t="str">
        <f>IF(VLOOKUP(B78,'Orçamento Detalhado'!$A$11:$I$531,4,)="","",(VLOOKUP(B78,'Orçamento Detalhado'!$A$11:$I$531,4,)))</f>
        <v/>
      </c>
      <c r="D78" s="276" t="str">
        <f>IF(B78="","",VLOOKUP($B78,'Orçamento Detalhado'!$A$11:$J$531,10,))</f>
        <v/>
      </c>
      <c r="E78" s="277">
        <f t="shared" si="776"/>
        <v>0</v>
      </c>
      <c r="F78" s="574">
        <v>74</v>
      </c>
      <c r="G78" s="278">
        <f t="shared" ref="G78:G79" si="778">IFERROR($D78*H78,0)</f>
        <v>0</v>
      </c>
      <c r="H78" s="561"/>
      <c r="I78" s="278">
        <f t="shared" ref="I78:I79" si="779">IFERROR($D78*J78,0)</f>
        <v>0</v>
      </c>
      <c r="J78" s="561"/>
      <c r="K78" s="278">
        <f t="shared" ref="K78:K79" si="780">IFERROR($D78*L78,0)</f>
        <v>0</v>
      </c>
      <c r="L78" s="561"/>
      <c r="M78" s="278">
        <f t="shared" ref="M78:M79" si="781">IFERROR($D78*N78,0)</f>
        <v>0</v>
      </c>
      <c r="N78" s="561"/>
      <c r="O78" s="278">
        <f t="shared" ref="O78:O79" si="782">IFERROR($D78*P78,0)</f>
        <v>0</v>
      </c>
      <c r="P78" s="561"/>
      <c r="Q78" s="278">
        <f t="shared" ref="Q78:Q79" si="783">IFERROR($D78*R78,0)</f>
        <v>0</v>
      </c>
      <c r="R78" s="561"/>
      <c r="S78" s="278">
        <f t="shared" ref="S78:S79" si="784">IFERROR($D78*T78,0)</f>
        <v>0</v>
      </c>
      <c r="T78" s="561"/>
      <c r="U78" s="278">
        <f t="shared" ref="U78:U79" si="785">IFERROR($D78*V78,0)</f>
        <v>0</v>
      </c>
      <c r="V78" s="561"/>
      <c r="W78" s="278">
        <f t="shared" ref="W78:W79" si="786">IFERROR($D78*X78,0)</f>
        <v>0</v>
      </c>
      <c r="X78" s="561"/>
      <c r="Y78" s="278">
        <f t="shared" ref="Y78:Y79" si="787">IFERROR($D78*Z78,0)</f>
        <v>0</v>
      </c>
      <c r="Z78" s="561"/>
      <c r="AA78" s="278">
        <f t="shared" ref="AA78:AA79" si="788">IFERROR($D78*AB78,0)</f>
        <v>0</v>
      </c>
      <c r="AB78" s="561"/>
      <c r="AC78" s="278">
        <f t="shared" ref="AC78:AC79" si="789">IFERROR($D78*AD78,0)</f>
        <v>0</v>
      </c>
      <c r="AD78" s="561"/>
      <c r="AE78" s="278">
        <f t="shared" ref="AE78:AE79" si="790">IFERROR($D78*AF78,0)</f>
        <v>0</v>
      </c>
      <c r="AF78" s="561"/>
      <c r="AG78" s="278">
        <f t="shared" ref="AG78:AG79" si="791">IFERROR($D78*AH78,0)</f>
        <v>0</v>
      </c>
      <c r="AH78" s="561"/>
      <c r="AI78" s="278">
        <f t="shared" ref="AI78:AI79" si="792">IFERROR($D78*AJ78,0)</f>
        <v>0</v>
      </c>
      <c r="AJ78" s="561"/>
      <c r="AK78" s="278">
        <f t="shared" ref="AK78:AK79" si="793">IFERROR($D78*AL78,0)</f>
        <v>0</v>
      </c>
      <c r="AL78" s="561"/>
      <c r="AM78" s="278">
        <f t="shared" ref="AM78:AM79" si="794">IFERROR($D78*AN78,0)</f>
        <v>0</v>
      </c>
      <c r="AN78" s="561"/>
      <c r="AO78" s="278">
        <f t="shared" ref="AO78:AO79" si="795">IFERROR($D78*AP78,0)</f>
        <v>0</v>
      </c>
      <c r="AP78" s="561"/>
      <c r="AQ78" s="278">
        <f t="shared" ref="AQ78:AQ79" si="796">IFERROR($D78*AR78,0)</f>
        <v>0</v>
      </c>
      <c r="AR78" s="561"/>
      <c r="AS78" s="278">
        <f t="shared" ref="AS78:AS79" si="797">IFERROR($D78*AT78,0)</f>
        <v>0</v>
      </c>
      <c r="AT78" s="561"/>
      <c r="AU78" s="278">
        <f t="shared" ref="AU78:AU79" si="798">IFERROR($D78*AV78,0)</f>
        <v>0</v>
      </c>
      <c r="AV78" s="561"/>
      <c r="AW78" s="278">
        <f t="shared" ref="AW78:AW79" si="799">IFERROR($D78*AX78,0)</f>
        <v>0</v>
      </c>
      <c r="AX78" s="561"/>
      <c r="AY78" s="278">
        <f t="shared" ref="AY78:AY79" si="800">IFERROR($D78*AZ78,0)</f>
        <v>0</v>
      </c>
      <c r="AZ78" s="561"/>
      <c r="BA78" s="278">
        <f t="shared" ref="BA78:BA79" si="801">IFERROR($D78*BB78,0)</f>
        <v>0</v>
      </c>
      <c r="BB78" s="561"/>
      <c r="BC78" s="278">
        <f t="shared" ref="BC78:BC79" si="802">IFERROR($D78*BD78,0)</f>
        <v>0</v>
      </c>
      <c r="BD78" s="561"/>
      <c r="BE78" s="278">
        <f t="shared" ref="BE78:BE79" si="803">IFERROR($D78*BF78,0)</f>
        <v>0</v>
      </c>
      <c r="BF78" s="561"/>
      <c r="BG78" s="278">
        <f t="shared" ref="BG78:BG79" si="804">IFERROR($D78*BH78,0)</f>
        <v>0</v>
      </c>
      <c r="BH78" s="561"/>
      <c r="BI78" s="278">
        <f t="shared" ref="BI78:BI79" si="805">IFERROR($D78*BJ78,0)</f>
        <v>0</v>
      </c>
      <c r="BJ78" s="561"/>
      <c r="BK78" s="278">
        <f t="shared" ref="BK78:BK79" si="806">IFERROR($D78*BL78,0)</f>
        <v>0</v>
      </c>
      <c r="BL78" s="561"/>
      <c r="BM78" s="278">
        <f t="shared" ref="BM78:BM79" si="807">IFERROR($D78*BN78,0)</f>
        <v>0</v>
      </c>
      <c r="BN78" s="561"/>
      <c r="BO78" s="278">
        <f t="shared" ref="BO78:BO79" si="808">IFERROR($D78*BP78,0)</f>
        <v>0</v>
      </c>
      <c r="BP78" s="561"/>
      <c r="BQ78" s="563">
        <f t="shared" ref="BQ78:BQ79" si="809">SUM(BN78,BL78,BJ78,BH78,BF78,BD78,BB78,AZ78,AX78,AV78,AT78,AR78,AP78,AN78,AL78,AJ78,AH78,AF78,AD78,AB78,Z78,X78,V78,T78,R78,P78,N78,L78,J78,H78,BP78)</f>
        <v>0</v>
      </c>
      <c r="BR78" s="322">
        <f t="shared" si="777"/>
        <v>0</v>
      </c>
      <c r="BS78" s="27" t="b">
        <f>D78='Orçamento Detalhado'!J84</f>
        <v>1</v>
      </c>
    </row>
    <row r="79" spans="2:71" ht="18" customHeight="1" outlineLevel="2" thickTop="1" thickBot="1">
      <c r="B79" s="213" t="s">
        <v>341</v>
      </c>
      <c r="C79" s="275" t="str">
        <f>IF(VLOOKUP(B79,'Orçamento Detalhado'!$A$11:$I$531,4,)="","",(VLOOKUP(B79,'Orçamento Detalhado'!$A$11:$I$531,4,)))</f>
        <v/>
      </c>
      <c r="D79" s="276" t="str">
        <f>IF(B79="","",VLOOKUP($B79,'Orçamento Detalhado'!$A$11:$J$531,10,))</f>
        <v/>
      </c>
      <c r="E79" s="277">
        <f t="shared" si="776"/>
        <v>0</v>
      </c>
      <c r="F79" s="574">
        <v>75</v>
      </c>
      <c r="G79" s="278">
        <f t="shared" si="778"/>
        <v>0</v>
      </c>
      <c r="H79" s="561"/>
      <c r="I79" s="278">
        <f t="shared" si="779"/>
        <v>0</v>
      </c>
      <c r="J79" s="561"/>
      <c r="K79" s="278">
        <f t="shared" si="780"/>
        <v>0</v>
      </c>
      <c r="L79" s="561"/>
      <c r="M79" s="278">
        <f t="shared" si="781"/>
        <v>0</v>
      </c>
      <c r="N79" s="561"/>
      <c r="O79" s="278">
        <f t="shared" si="782"/>
        <v>0</v>
      </c>
      <c r="P79" s="561"/>
      <c r="Q79" s="278">
        <f t="shared" si="783"/>
        <v>0</v>
      </c>
      <c r="R79" s="561"/>
      <c r="S79" s="278">
        <f t="shared" si="784"/>
        <v>0</v>
      </c>
      <c r="T79" s="561"/>
      <c r="U79" s="278">
        <f t="shared" si="785"/>
        <v>0</v>
      </c>
      <c r="V79" s="561"/>
      <c r="W79" s="278">
        <f t="shared" si="786"/>
        <v>0</v>
      </c>
      <c r="X79" s="561"/>
      <c r="Y79" s="278">
        <f t="shared" si="787"/>
        <v>0</v>
      </c>
      <c r="Z79" s="561"/>
      <c r="AA79" s="278">
        <f t="shared" si="788"/>
        <v>0</v>
      </c>
      <c r="AB79" s="561" t="s">
        <v>1053</v>
      </c>
      <c r="AC79" s="278">
        <f t="shared" si="789"/>
        <v>0</v>
      </c>
      <c r="AD79" s="561"/>
      <c r="AE79" s="278">
        <f t="shared" si="790"/>
        <v>0</v>
      </c>
      <c r="AF79" s="561"/>
      <c r="AG79" s="278">
        <f t="shared" si="791"/>
        <v>0</v>
      </c>
      <c r="AH79" s="561"/>
      <c r="AI79" s="278">
        <f t="shared" si="792"/>
        <v>0</v>
      </c>
      <c r="AJ79" s="561"/>
      <c r="AK79" s="278">
        <f t="shared" si="793"/>
        <v>0</v>
      </c>
      <c r="AL79" s="561"/>
      <c r="AM79" s="278">
        <f t="shared" si="794"/>
        <v>0</v>
      </c>
      <c r="AN79" s="561"/>
      <c r="AO79" s="278">
        <f t="shared" si="795"/>
        <v>0</v>
      </c>
      <c r="AP79" s="561"/>
      <c r="AQ79" s="278">
        <f t="shared" si="796"/>
        <v>0</v>
      </c>
      <c r="AR79" s="561"/>
      <c r="AS79" s="278">
        <f t="shared" si="797"/>
        <v>0</v>
      </c>
      <c r="AT79" s="561"/>
      <c r="AU79" s="278">
        <f t="shared" si="798"/>
        <v>0</v>
      </c>
      <c r="AV79" s="561"/>
      <c r="AW79" s="278">
        <f t="shared" si="799"/>
        <v>0</v>
      </c>
      <c r="AX79" s="561"/>
      <c r="AY79" s="278">
        <f t="shared" si="800"/>
        <v>0</v>
      </c>
      <c r="AZ79" s="561"/>
      <c r="BA79" s="278">
        <f t="shared" si="801"/>
        <v>0</v>
      </c>
      <c r="BB79" s="561"/>
      <c r="BC79" s="278">
        <f t="shared" si="802"/>
        <v>0</v>
      </c>
      <c r="BD79" s="561"/>
      <c r="BE79" s="278">
        <f t="shared" si="803"/>
        <v>0</v>
      </c>
      <c r="BF79" s="561"/>
      <c r="BG79" s="278">
        <f t="shared" si="804"/>
        <v>0</v>
      </c>
      <c r="BH79" s="561"/>
      <c r="BI79" s="278">
        <f t="shared" si="805"/>
        <v>0</v>
      </c>
      <c r="BJ79" s="561"/>
      <c r="BK79" s="278">
        <f t="shared" si="806"/>
        <v>0</v>
      </c>
      <c r="BL79" s="561"/>
      <c r="BM79" s="278">
        <f t="shared" si="807"/>
        <v>0</v>
      </c>
      <c r="BN79" s="561"/>
      <c r="BO79" s="278">
        <f t="shared" si="808"/>
        <v>0</v>
      </c>
      <c r="BP79" s="561"/>
      <c r="BQ79" s="563">
        <f t="shared" si="809"/>
        <v>0</v>
      </c>
      <c r="BR79" s="322">
        <f t="shared" si="777"/>
        <v>0</v>
      </c>
      <c r="BS79" s="27" t="b">
        <f>D79='Orçamento Detalhado'!J85</f>
        <v>1</v>
      </c>
    </row>
    <row r="80" spans="2:71" ht="18" customHeight="1" outlineLevel="2" thickTop="1" thickBot="1">
      <c r="B80" s="213" t="s">
        <v>343</v>
      </c>
      <c r="C80" s="275" t="str">
        <f>IF(VLOOKUP(B80,'Orçamento Detalhado'!$A$11:$I$531,4,)="","",(VLOOKUP(B80,'Orçamento Detalhado'!$A$11:$I$531,4,)))</f>
        <v/>
      </c>
      <c r="D80" s="276" t="str">
        <f>IF(B80="","",VLOOKUP($B80,'Orçamento Detalhado'!$A$11:$J$531,10,))</f>
        <v/>
      </c>
      <c r="E80" s="277">
        <f t="shared" si="776"/>
        <v>0</v>
      </c>
      <c r="F80" s="574">
        <v>76</v>
      </c>
      <c r="G80" s="278">
        <f t="shared" ref="G80" si="810">IFERROR($D80*H80,0)</f>
        <v>0</v>
      </c>
      <c r="H80" s="561"/>
      <c r="I80" s="278">
        <f>IFERROR($D80*J80,0)</f>
        <v>0</v>
      </c>
      <c r="J80" s="561"/>
      <c r="K80" s="278">
        <f t="shared" ref="K80" si="811">IFERROR($D80*L80,0)</f>
        <v>0</v>
      </c>
      <c r="L80" s="561"/>
      <c r="M80" s="278">
        <f t="shared" ref="M80" si="812">IFERROR($D80*N80,0)</f>
        <v>0</v>
      </c>
      <c r="N80" s="561"/>
      <c r="O80" s="278">
        <f t="shared" ref="O80" si="813">IFERROR($D80*P80,0)</f>
        <v>0</v>
      </c>
      <c r="P80" s="561"/>
      <c r="Q80" s="278">
        <f t="shared" ref="Q80" si="814">IFERROR($D80*R80,0)</f>
        <v>0</v>
      </c>
      <c r="R80" s="561"/>
      <c r="S80" s="278">
        <f t="shared" ref="S80" si="815">IFERROR($D80*T80,0)</f>
        <v>0</v>
      </c>
      <c r="T80" s="561"/>
      <c r="U80" s="278">
        <f t="shared" ref="U80" si="816">IFERROR($D80*V80,0)</f>
        <v>0</v>
      </c>
      <c r="V80" s="561" t="s">
        <v>1053</v>
      </c>
      <c r="W80" s="278">
        <f t="shared" ref="W80" si="817">IFERROR($D80*X80,0)</f>
        <v>0</v>
      </c>
      <c r="X80" s="561" t="s">
        <v>1053</v>
      </c>
      <c r="Y80" s="278">
        <f t="shared" ref="Y80" si="818">IFERROR($D80*Z80,0)</f>
        <v>0</v>
      </c>
      <c r="Z80" s="561" t="s">
        <v>1053</v>
      </c>
      <c r="AA80" s="278">
        <f t="shared" ref="AA80" si="819">IFERROR($D80*AB80,0)</f>
        <v>0</v>
      </c>
      <c r="AB80" s="561" t="s">
        <v>1053</v>
      </c>
      <c r="AC80" s="278">
        <f t="shared" ref="AC80" si="820">IFERROR($D80*AD80,0)</f>
        <v>0</v>
      </c>
      <c r="AD80" s="561" t="s">
        <v>1053</v>
      </c>
      <c r="AE80" s="278">
        <f t="shared" ref="AE80" si="821">IFERROR($D80*AF80,0)</f>
        <v>0</v>
      </c>
      <c r="AF80" s="561"/>
      <c r="AG80" s="278">
        <f t="shared" ref="AG80" si="822">IFERROR($D80*AH80,0)</f>
        <v>0</v>
      </c>
      <c r="AH80" s="561" t="s">
        <v>1053</v>
      </c>
      <c r="AI80" s="278">
        <f t="shared" ref="AI80" si="823">IFERROR($D80*AJ80,0)</f>
        <v>0</v>
      </c>
      <c r="AJ80" s="561" t="s">
        <v>1053</v>
      </c>
      <c r="AK80" s="278">
        <f t="shared" ref="AK80" si="824">IFERROR($D80*AL80,0)</f>
        <v>0</v>
      </c>
      <c r="AL80" s="561" t="s">
        <v>1053</v>
      </c>
      <c r="AM80" s="278">
        <f t="shared" ref="AM80" si="825">IFERROR($D80*AN80,0)</f>
        <v>0</v>
      </c>
      <c r="AN80" s="561" t="s">
        <v>1053</v>
      </c>
      <c r="AO80" s="278">
        <f t="shared" ref="AO80" si="826">IFERROR($D80*AP80,0)</f>
        <v>0</v>
      </c>
      <c r="AP80" s="561" t="s">
        <v>1053</v>
      </c>
      <c r="AQ80" s="278">
        <f t="shared" ref="AQ80" si="827">IFERROR($D80*AR80,0)</f>
        <v>0</v>
      </c>
      <c r="AR80" s="561" t="s">
        <v>1053</v>
      </c>
      <c r="AS80" s="278">
        <f t="shared" ref="AS80" si="828">IFERROR($D80*AT80,0)</f>
        <v>0</v>
      </c>
      <c r="AT80" s="561"/>
      <c r="AU80" s="278">
        <f t="shared" ref="AU80" si="829">IFERROR($D80*AV80,0)</f>
        <v>0</v>
      </c>
      <c r="AV80" s="561"/>
      <c r="AW80" s="278">
        <f t="shared" ref="AW80" si="830">IFERROR($D80*AX80,0)</f>
        <v>0</v>
      </c>
      <c r="AX80" s="561"/>
      <c r="AY80" s="278">
        <f t="shared" ref="AY80" si="831">IFERROR($D80*AZ80,0)</f>
        <v>0</v>
      </c>
      <c r="AZ80" s="561"/>
      <c r="BA80" s="278">
        <f t="shared" ref="BA80" si="832">IFERROR($D80*BB80,0)</f>
        <v>0</v>
      </c>
      <c r="BB80" s="561"/>
      <c r="BC80" s="278">
        <f t="shared" ref="BC80" si="833">IFERROR($D80*BD80,0)</f>
        <v>0</v>
      </c>
      <c r="BD80" s="561"/>
      <c r="BE80" s="278">
        <f t="shared" ref="BE80" si="834">IFERROR($D80*BF80,0)</f>
        <v>0</v>
      </c>
      <c r="BF80" s="561"/>
      <c r="BG80" s="278">
        <f t="shared" ref="BG80" si="835">IFERROR($D80*BH80,0)</f>
        <v>0</v>
      </c>
      <c r="BH80" s="561"/>
      <c r="BI80" s="278">
        <f t="shared" ref="BI80" si="836">IFERROR($D80*BJ80,0)</f>
        <v>0</v>
      </c>
      <c r="BJ80" s="561"/>
      <c r="BK80" s="278">
        <f t="shared" ref="BK80" si="837">IFERROR($D80*BL80,0)</f>
        <v>0</v>
      </c>
      <c r="BL80" s="561"/>
      <c r="BM80" s="278">
        <f t="shared" ref="BM80" si="838">IFERROR($D80*BN80,0)</f>
        <v>0</v>
      </c>
      <c r="BN80" s="561"/>
      <c r="BO80" s="278">
        <f t="shared" ref="BO80" si="839">IFERROR($D80*BP80,0)</f>
        <v>0</v>
      </c>
      <c r="BP80" s="561"/>
      <c r="BQ80" s="563">
        <f t="shared" ref="BQ80" si="840">SUM(BN80,BL80,BJ80,BH80,BF80,BD80,BB80,AZ80,AX80,AV80,AT80,AR80,AP80,AN80,AL80,AJ80,AH80,AF80,AD80,AB80,Z80,X80,V80,T80,R80,P80,N80,L80,J80,H80,BP80)</f>
        <v>0</v>
      </c>
      <c r="BR80" s="322">
        <f t="shared" si="777"/>
        <v>0</v>
      </c>
      <c r="BS80" s="27" t="b">
        <f>D80='Orçamento Detalhado'!J86</f>
        <v>1</v>
      </c>
    </row>
    <row r="81" spans="2:71" ht="18" customHeight="1" outlineLevel="1" thickTop="1" thickBot="1">
      <c r="B81" s="260" t="s">
        <v>138</v>
      </c>
      <c r="C81" s="281" t="str">
        <f>IF(B81="","",VLOOKUP(B81,'Orçamento Detalhado'!$A$11:$I$531,4,))</f>
        <v>ESQUADRIAS DE ALUMINIO</v>
      </c>
      <c r="D81" s="263">
        <f>SUM(D82:D99)</f>
        <v>0</v>
      </c>
      <c r="E81" s="264">
        <f t="shared" si="776"/>
        <v>0</v>
      </c>
      <c r="F81" s="574">
        <v>77</v>
      </c>
      <c r="G81" s="265">
        <f>SUM(G82:G99)</f>
        <v>0</v>
      </c>
      <c r="H81" s="560">
        <f>IFERROR(G81/$D81,0)</f>
        <v>0</v>
      </c>
      <c r="I81" s="265">
        <f>SUM(I82:I99)</f>
        <v>0</v>
      </c>
      <c r="J81" s="560">
        <f t="shared" ref="J81:BP81" si="841">IFERROR(I81/$D81,0)</f>
        <v>0</v>
      </c>
      <c r="K81" s="265">
        <f>SUM(K82:K99)</f>
        <v>0</v>
      </c>
      <c r="L81" s="560">
        <f t="shared" si="841"/>
        <v>0</v>
      </c>
      <c r="M81" s="265">
        <f>SUM(M82:M99)</f>
        <v>0</v>
      </c>
      <c r="N81" s="560">
        <f t="shared" si="841"/>
        <v>0</v>
      </c>
      <c r="O81" s="265">
        <f>SUM(O82:O99)</f>
        <v>0</v>
      </c>
      <c r="P81" s="560">
        <f t="shared" si="841"/>
        <v>0</v>
      </c>
      <c r="Q81" s="265">
        <f>SUM(Q82:Q99)</f>
        <v>0</v>
      </c>
      <c r="R81" s="560">
        <f t="shared" si="841"/>
        <v>0</v>
      </c>
      <c r="S81" s="265">
        <f>SUM(S82:S99)</f>
        <v>0</v>
      </c>
      <c r="T81" s="560">
        <f t="shared" si="841"/>
        <v>0</v>
      </c>
      <c r="U81" s="265">
        <f>SUM(U82:U99)</f>
        <v>0</v>
      </c>
      <c r="V81" s="560">
        <f t="shared" si="841"/>
        <v>0</v>
      </c>
      <c r="W81" s="265">
        <f>SUM(W82:W99)</f>
        <v>0</v>
      </c>
      <c r="X81" s="560">
        <f t="shared" si="841"/>
        <v>0</v>
      </c>
      <c r="Y81" s="265">
        <f>SUM(Y82:Y99)</f>
        <v>0</v>
      </c>
      <c r="Z81" s="560">
        <f t="shared" si="841"/>
        <v>0</v>
      </c>
      <c r="AA81" s="265">
        <f>SUM(AA82:AA99)</f>
        <v>0</v>
      </c>
      <c r="AB81" s="560">
        <f t="shared" si="841"/>
        <v>0</v>
      </c>
      <c r="AC81" s="265">
        <f>SUM(AC82:AC99)</f>
        <v>0</v>
      </c>
      <c r="AD81" s="560">
        <f t="shared" si="841"/>
        <v>0</v>
      </c>
      <c r="AE81" s="265">
        <f>SUM(AE82:AE99)</f>
        <v>0</v>
      </c>
      <c r="AF81" s="560">
        <f t="shared" si="841"/>
        <v>0</v>
      </c>
      <c r="AG81" s="265">
        <f>SUM(AG82:AG99)</f>
        <v>0</v>
      </c>
      <c r="AH81" s="560">
        <f t="shared" si="841"/>
        <v>0</v>
      </c>
      <c r="AI81" s="265">
        <f>SUM(AI82:AI99)</f>
        <v>0</v>
      </c>
      <c r="AJ81" s="560">
        <f t="shared" si="841"/>
        <v>0</v>
      </c>
      <c r="AK81" s="265">
        <f>SUM(AK82:AK99)</f>
        <v>0</v>
      </c>
      <c r="AL81" s="560">
        <f t="shared" si="841"/>
        <v>0</v>
      </c>
      <c r="AM81" s="265">
        <f>SUM(AM82:AM99)</f>
        <v>0</v>
      </c>
      <c r="AN81" s="560">
        <f t="shared" si="841"/>
        <v>0</v>
      </c>
      <c r="AO81" s="265">
        <f>SUM(AO82:AO99)</f>
        <v>0</v>
      </c>
      <c r="AP81" s="560">
        <f t="shared" si="841"/>
        <v>0</v>
      </c>
      <c r="AQ81" s="265">
        <f>SUM(AQ82:AQ99)</f>
        <v>0</v>
      </c>
      <c r="AR81" s="560">
        <f t="shared" si="841"/>
        <v>0</v>
      </c>
      <c r="AS81" s="265">
        <f>SUM(AS82:AS99)</f>
        <v>0</v>
      </c>
      <c r="AT81" s="560">
        <f t="shared" si="841"/>
        <v>0</v>
      </c>
      <c r="AU81" s="265">
        <f>SUM(AU82:AU99)</f>
        <v>0</v>
      </c>
      <c r="AV81" s="560">
        <f t="shared" si="841"/>
        <v>0</v>
      </c>
      <c r="AW81" s="265">
        <f>SUM(AW82:AW99)</f>
        <v>0</v>
      </c>
      <c r="AX81" s="560">
        <f t="shared" si="841"/>
        <v>0</v>
      </c>
      <c r="AY81" s="265">
        <f>SUM(AY82:AY99)</f>
        <v>0</v>
      </c>
      <c r="AZ81" s="560">
        <f t="shared" si="841"/>
        <v>0</v>
      </c>
      <c r="BA81" s="265">
        <f>SUM(BA82:BA99)</f>
        <v>0</v>
      </c>
      <c r="BB81" s="560">
        <f t="shared" si="841"/>
        <v>0</v>
      </c>
      <c r="BC81" s="265">
        <f>SUM(BC82:BC99)</f>
        <v>0</v>
      </c>
      <c r="BD81" s="560">
        <f t="shared" si="841"/>
        <v>0</v>
      </c>
      <c r="BE81" s="265">
        <f>SUM(BE82:BE99)</f>
        <v>0</v>
      </c>
      <c r="BF81" s="560">
        <f t="shared" si="841"/>
        <v>0</v>
      </c>
      <c r="BG81" s="265">
        <f>SUM(BG82:BG99)</f>
        <v>0</v>
      </c>
      <c r="BH81" s="560">
        <f t="shared" si="841"/>
        <v>0</v>
      </c>
      <c r="BI81" s="265">
        <f>SUM(BI82:BI99)</f>
        <v>0</v>
      </c>
      <c r="BJ81" s="560">
        <f t="shared" si="841"/>
        <v>0</v>
      </c>
      <c r="BK81" s="265">
        <f>SUM(BK82:BK99)</f>
        <v>0</v>
      </c>
      <c r="BL81" s="560">
        <f t="shared" si="841"/>
        <v>0</v>
      </c>
      <c r="BM81" s="265">
        <f>SUM(BM82:BM99)</f>
        <v>0</v>
      </c>
      <c r="BN81" s="560">
        <f t="shared" si="841"/>
        <v>0</v>
      </c>
      <c r="BO81" s="265">
        <f>SUM(BO82:BO99)</f>
        <v>0</v>
      </c>
      <c r="BP81" s="560">
        <f t="shared" si="841"/>
        <v>0</v>
      </c>
      <c r="BQ81" s="563">
        <f t="shared" si="189"/>
        <v>0</v>
      </c>
      <c r="BR81" s="322">
        <f t="shared" si="777"/>
        <v>0</v>
      </c>
      <c r="BS81" s="27" t="b">
        <f>D81='Orçamento Detalhado'!J87</f>
        <v>1</v>
      </c>
    </row>
    <row r="82" spans="2:71" ht="18" customHeight="1" outlineLevel="2" thickTop="1" thickBot="1">
      <c r="B82" s="215" t="s">
        <v>345</v>
      </c>
      <c r="C82" s="275" t="str">
        <f>IF(VLOOKUP(B82,'Orçamento Detalhado'!$A$11:$I$531,4,)="","",(VLOOKUP(B82,'Orçamento Detalhado'!$A$11:$I$531,4,)))</f>
        <v>Dorm. 1 (_____x_______)m</v>
      </c>
      <c r="D82" s="276" t="str">
        <f>IF(B82="","",VLOOKUP($B82,'Orçamento Detalhado'!$A$11:$J$531,10,))</f>
        <v/>
      </c>
      <c r="E82" s="277">
        <f t="shared" si="776"/>
        <v>0</v>
      </c>
      <c r="F82" s="574">
        <v>78</v>
      </c>
      <c r="G82" s="278">
        <f>IFERROR($D82*H82,0)</f>
        <v>0</v>
      </c>
      <c r="H82" s="561"/>
      <c r="I82" s="278">
        <f t="shared" ref="I82" si="842">IFERROR($D82*J82,0)</f>
        <v>0</v>
      </c>
      <c r="J82" s="561"/>
      <c r="K82" s="278">
        <f t="shared" ref="K82" si="843">IFERROR($D82*L82,0)</f>
        <v>0</v>
      </c>
      <c r="L82" s="561"/>
      <c r="M82" s="278">
        <f t="shared" ref="M82" si="844">IFERROR($D82*N82,0)</f>
        <v>0</v>
      </c>
      <c r="N82" s="561"/>
      <c r="O82" s="278">
        <f t="shared" ref="O82" si="845">IFERROR($D82*P82,0)</f>
        <v>0</v>
      </c>
      <c r="P82" s="561"/>
      <c r="Q82" s="278">
        <f t="shared" ref="Q82" si="846">IFERROR($D82*R82,0)</f>
        <v>0</v>
      </c>
      <c r="R82" s="561"/>
      <c r="S82" s="278">
        <f t="shared" ref="S82" si="847">IFERROR($D82*T82,0)</f>
        <v>0</v>
      </c>
      <c r="T82" s="561"/>
      <c r="U82" s="278">
        <f t="shared" ref="U82" si="848">IFERROR($D82*V82,0)</f>
        <v>0</v>
      </c>
      <c r="V82" s="561"/>
      <c r="W82" s="278">
        <f t="shared" ref="W82" si="849">IFERROR($D82*X82,0)</f>
        <v>0</v>
      </c>
      <c r="X82" s="561"/>
      <c r="Y82" s="278">
        <f t="shared" ref="Y82" si="850">IFERROR($D82*Z82,0)</f>
        <v>0</v>
      </c>
      <c r="Z82" s="561"/>
      <c r="AA82" s="278">
        <f t="shared" ref="AA82" si="851">IFERROR($D82*AB82,0)</f>
        <v>0</v>
      </c>
      <c r="AB82" s="561"/>
      <c r="AC82" s="278">
        <f t="shared" ref="AC82:AE93" si="852">IFERROR($D82*AD82,0)</f>
        <v>0</v>
      </c>
      <c r="AD82" s="561"/>
      <c r="AE82" s="278">
        <f t="shared" si="852"/>
        <v>0</v>
      </c>
      <c r="AF82" s="561"/>
      <c r="AG82" s="278">
        <f t="shared" ref="AG82" si="853">IFERROR($D82*AH82,0)</f>
        <v>0</v>
      </c>
      <c r="AH82" s="561"/>
      <c r="AI82" s="278">
        <f t="shared" ref="AI82" si="854">IFERROR($D82*AJ82,0)</f>
        <v>0</v>
      </c>
      <c r="AJ82" s="561"/>
      <c r="AK82" s="278">
        <f t="shared" ref="AK82" si="855">IFERROR($D82*AL82,0)</f>
        <v>0</v>
      </c>
      <c r="AL82" s="561"/>
      <c r="AM82" s="278">
        <f t="shared" ref="AM82" si="856">IFERROR($D82*AN82,0)</f>
        <v>0</v>
      </c>
      <c r="AN82" s="561"/>
      <c r="AO82" s="278">
        <f t="shared" ref="AO82" si="857">IFERROR($D82*AP82,0)</f>
        <v>0</v>
      </c>
      <c r="AP82" s="561"/>
      <c r="AQ82" s="278">
        <f t="shared" ref="AQ82" si="858">IFERROR($D82*AR82,0)</f>
        <v>0</v>
      </c>
      <c r="AR82" s="561"/>
      <c r="AS82" s="278">
        <f t="shared" ref="AS82" si="859">IFERROR($D82*AT82,0)</f>
        <v>0</v>
      </c>
      <c r="AT82" s="561"/>
      <c r="AU82" s="278">
        <f t="shared" ref="AU82" si="860">IFERROR($D82*AV82,0)</f>
        <v>0</v>
      </c>
      <c r="AV82" s="561"/>
      <c r="AW82" s="278">
        <f t="shared" ref="AW82" si="861">IFERROR($D82*AX82,0)</f>
        <v>0</v>
      </c>
      <c r="AX82" s="561"/>
      <c r="AY82" s="278">
        <f t="shared" ref="AY82" si="862">IFERROR($D82*AZ82,0)</f>
        <v>0</v>
      </c>
      <c r="AZ82" s="561" t="s">
        <v>1053</v>
      </c>
      <c r="BA82" s="278">
        <f t="shared" ref="BA82" si="863">IFERROR($D82*BB82,0)</f>
        <v>0</v>
      </c>
      <c r="BB82" s="561"/>
      <c r="BC82" s="278">
        <f t="shared" ref="BC82" si="864">IFERROR($D82*BD82,0)</f>
        <v>0</v>
      </c>
      <c r="BD82" s="561"/>
      <c r="BE82" s="278">
        <f t="shared" ref="BE82" si="865">IFERROR($D82*BF82,0)</f>
        <v>0</v>
      </c>
      <c r="BF82" s="561"/>
      <c r="BG82" s="278">
        <f t="shared" ref="BG82" si="866">IFERROR($D82*BH82,0)</f>
        <v>0</v>
      </c>
      <c r="BH82" s="561"/>
      <c r="BI82" s="278">
        <f t="shared" ref="BI82" si="867">IFERROR($D82*BJ82,0)</f>
        <v>0</v>
      </c>
      <c r="BJ82" s="561"/>
      <c r="BK82" s="278">
        <f t="shared" ref="BK82" si="868">IFERROR($D82*BL82,0)</f>
        <v>0</v>
      </c>
      <c r="BL82" s="561"/>
      <c r="BM82" s="278">
        <f t="shared" ref="BM82" si="869">IFERROR($D82*BN82,0)</f>
        <v>0</v>
      </c>
      <c r="BN82" s="561"/>
      <c r="BO82" s="278">
        <f t="shared" ref="BO82" si="870">IFERROR($D82*BP82,0)</f>
        <v>0</v>
      </c>
      <c r="BP82" s="561"/>
      <c r="BQ82" s="563">
        <f t="shared" si="189"/>
        <v>0</v>
      </c>
      <c r="BR82" s="322">
        <f t="shared" si="777"/>
        <v>0</v>
      </c>
      <c r="BS82" s="27" t="b">
        <f>D82='Orçamento Detalhado'!J88</f>
        <v>1</v>
      </c>
    </row>
    <row r="83" spans="2:71" ht="18" customHeight="1" outlineLevel="2" thickTop="1" thickBot="1">
      <c r="B83" s="215" t="s">
        <v>348</v>
      </c>
      <c r="C83" s="275" t="str">
        <f>IF(VLOOKUP(B83,'Orçamento Detalhado'!$A$11:$I$531,4,)="","",(VLOOKUP(B83,'Orçamento Detalhado'!$A$11:$I$531,4,)))</f>
        <v>Dorm. 2  (______x_______)m</v>
      </c>
      <c r="D83" s="276" t="str">
        <f>IF(B83="","",VLOOKUP($B83,'Orçamento Detalhado'!$A$11:$J$531,10,))</f>
        <v/>
      </c>
      <c r="E83" s="277">
        <f t="shared" si="776"/>
        <v>0</v>
      </c>
      <c r="F83" s="574">
        <v>79</v>
      </c>
      <c r="G83" s="278">
        <f t="shared" ref="G83:G94" si="871">IFERROR($D83*H83,0)</f>
        <v>0</v>
      </c>
      <c r="H83" s="561"/>
      <c r="I83" s="278">
        <f t="shared" ref="I83:I94" si="872">IFERROR($D83*J83,0)</f>
        <v>0</v>
      </c>
      <c r="J83" s="561"/>
      <c r="K83" s="278">
        <f t="shared" ref="K83:K94" si="873">IFERROR($D83*L83,0)</f>
        <v>0</v>
      </c>
      <c r="L83" s="561"/>
      <c r="M83" s="278">
        <f t="shared" ref="M83:M94" si="874">IFERROR($D83*N83,0)</f>
        <v>0</v>
      </c>
      <c r="N83" s="561"/>
      <c r="O83" s="278">
        <f t="shared" ref="O83:O94" si="875">IFERROR($D83*P83,0)</f>
        <v>0</v>
      </c>
      <c r="P83" s="561"/>
      <c r="Q83" s="278">
        <f t="shared" ref="Q83:Q94" si="876">IFERROR($D83*R83,0)</f>
        <v>0</v>
      </c>
      <c r="R83" s="561"/>
      <c r="S83" s="278">
        <f t="shared" ref="S83:S94" si="877">IFERROR($D83*T83,0)</f>
        <v>0</v>
      </c>
      <c r="T83" s="561"/>
      <c r="U83" s="278">
        <f t="shared" ref="U83:U94" si="878">IFERROR($D83*V83,0)</f>
        <v>0</v>
      </c>
      <c r="V83" s="561"/>
      <c r="W83" s="278">
        <f t="shared" ref="W83:W94" si="879">IFERROR($D83*X83,0)</f>
        <v>0</v>
      </c>
      <c r="X83" s="561"/>
      <c r="Y83" s="278">
        <f t="shared" ref="Y83:Y94" si="880">IFERROR($D83*Z83,0)</f>
        <v>0</v>
      </c>
      <c r="Z83" s="561"/>
      <c r="AA83" s="278">
        <f t="shared" ref="AA83:AA94" si="881">IFERROR($D83*AB83,0)</f>
        <v>0</v>
      </c>
      <c r="AB83" s="561"/>
      <c r="AC83" s="278">
        <f t="shared" ref="AC83:AC94" si="882">IFERROR($D83*AD83,0)</f>
        <v>0</v>
      </c>
      <c r="AD83" s="561"/>
      <c r="AE83" s="278">
        <f t="shared" si="852"/>
        <v>0</v>
      </c>
      <c r="AF83" s="561"/>
      <c r="AG83" s="278">
        <f t="shared" ref="AG83:AG94" si="883">IFERROR($D83*AH83,0)</f>
        <v>0</v>
      </c>
      <c r="AH83" s="561"/>
      <c r="AI83" s="278">
        <f t="shared" ref="AI83:AI94" si="884">IFERROR($D83*AJ83,0)</f>
        <v>0</v>
      </c>
      <c r="AJ83" s="561"/>
      <c r="AK83" s="278">
        <f t="shared" ref="AK83:AK94" si="885">IFERROR($D83*AL83,0)</f>
        <v>0</v>
      </c>
      <c r="AL83" s="561"/>
      <c r="AM83" s="278">
        <f t="shared" ref="AM83:AM94" si="886">IFERROR($D83*AN83,0)</f>
        <v>0</v>
      </c>
      <c r="AN83" s="561"/>
      <c r="AO83" s="278">
        <f t="shared" ref="AO83:AO94" si="887">IFERROR($D83*AP83,0)</f>
        <v>0</v>
      </c>
      <c r="AP83" s="561"/>
      <c r="AQ83" s="278">
        <f t="shared" ref="AQ83:AQ94" si="888">IFERROR($D83*AR83,0)</f>
        <v>0</v>
      </c>
      <c r="AR83" s="561"/>
      <c r="AS83" s="278">
        <f t="shared" ref="AS83:AS94" si="889">IFERROR($D83*AT83,0)</f>
        <v>0</v>
      </c>
      <c r="AT83" s="561"/>
      <c r="AU83" s="278">
        <f t="shared" ref="AU83:AU94" si="890">IFERROR($D83*AV83,0)</f>
        <v>0</v>
      </c>
      <c r="AV83" s="561"/>
      <c r="AW83" s="278">
        <f t="shared" ref="AW83:AW94" si="891">IFERROR($D83*AX83,0)</f>
        <v>0</v>
      </c>
      <c r="AX83" s="561"/>
      <c r="AY83" s="278">
        <f t="shared" ref="AY83:AY94" si="892">IFERROR($D83*AZ83,0)</f>
        <v>0</v>
      </c>
      <c r="AZ83" s="561" t="s">
        <v>1053</v>
      </c>
      <c r="BA83" s="278">
        <f t="shared" ref="BA83:BA94" si="893">IFERROR($D83*BB83,0)</f>
        <v>0</v>
      </c>
      <c r="BB83" s="561"/>
      <c r="BC83" s="278">
        <f t="shared" ref="BC83:BC94" si="894">IFERROR($D83*BD83,0)</f>
        <v>0</v>
      </c>
      <c r="BD83" s="561"/>
      <c r="BE83" s="278">
        <f t="shared" ref="BE83:BE94" si="895">IFERROR($D83*BF83,0)</f>
        <v>0</v>
      </c>
      <c r="BF83" s="561"/>
      <c r="BG83" s="278">
        <f t="shared" ref="BG83:BG94" si="896">IFERROR($D83*BH83,0)</f>
        <v>0</v>
      </c>
      <c r="BH83" s="561"/>
      <c r="BI83" s="278">
        <f t="shared" ref="BI83:BI94" si="897">IFERROR($D83*BJ83,0)</f>
        <v>0</v>
      </c>
      <c r="BJ83" s="561"/>
      <c r="BK83" s="278">
        <f t="shared" ref="BK83:BK94" si="898">IFERROR($D83*BL83,0)</f>
        <v>0</v>
      </c>
      <c r="BL83" s="561"/>
      <c r="BM83" s="278">
        <f t="shared" ref="BM83:BM94" si="899">IFERROR($D83*BN83,0)</f>
        <v>0</v>
      </c>
      <c r="BN83" s="561"/>
      <c r="BO83" s="278">
        <f t="shared" ref="BO83:BO94" si="900">IFERROR($D83*BP83,0)</f>
        <v>0</v>
      </c>
      <c r="BP83" s="561"/>
      <c r="BQ83" s="563">
        <f t="shared" si="189"/>
        <v>0</v>
      </c>
      <c r="BR83" s="322">
        <f t="shared" si="777"/>
        <v>0</v>
      </c>
      <c r="BS83" s="27" t="b">
        <f>D83='Orçamento Detalhado'!J89</f>
        <v>1</v>
      </c>
    </row>
    <row r="84" spans="2:71" ht="18" customHeight="1" outlineLevel="2" thickTop="1" thickBot="1">
      <c r="B84" s="215" t="s">
        <v>351</v>
      </c>
      <c r="C84" s="275" t="str">
        <f>IF(VLOOKUP(B84,'Orçamento Detalhado'!$A$11:$I$531,4,)="","",(VLOOKUP(B84,'Orçamento Detalhado'!$A$11:$I$531,4,)))</f>
        <v>Sala Estar  (______x_______)m</v>
      </c>
      <c r="D84" s="276" t="str">
        <f>IF(B84="","",VLOOKUP($B84,'Orçamento Detalhado'!$A$11:$J$531,10,))</f>
        <v/>
      </c>
      <c r="E84" s="277">
        <f t="shared" si="776"/>
        <v>0</v>
      </c>
      <c r="F84" s="574">
        <v>80</v>
      </c>
      <c r="G84" s="278">
        <f t="shared" si="871"/>
        <v>0</v>
      </c>
      <c r="H84" s="561"/>
      <c r="I84" s="278">
        <f t="shared" si="872"/>
        <v>0</v>
      </c>
      <c r="J84" s="561"/>
      <c r="K84" s="278">
        <f t="shared" si="873"/>
        <v>0</v>
      </c>
      <c r="L84" s="561"/>
      <c r="M84" s="278">
        <f t="shared" si="874"/>
        <v>0</v>
      </c>
      <c r="N84" s="561"/>
      <c r="O84" s="278">
        <f t="shared" si="875"/>
        <v>0</v>
      </c>
      <c r="P84" s="561"/>
      <c r="Q84" s="278">
        <f t="shared" si="876"/>
        <v>0</v>
      </c>
      <c r="R84" s="561"/>
      <c r="S84" s="278">
        <f t="shared" si="877"/>
        <v>0</v>
      </c>
      <c r="T84" s="561"/>
      <c r="U84" s="278">
        <f t="shared" si="878"/>
        <v>0</v>
      </c>
      <c r="V84" s="561"/>
      <c r="W84" s="278">
        <f t="shared" si="879"/>
        <v>0</v>
      </c>
      <c r="X84" s="561"/>
      <c r="Y84" s="278">
        <f t="shared" si="880"/>
        <v>0</v>
      </c>
      <c r="Z84" s="561"/>
      <c r="AA84" s="278">
        <f t="shared" si="881"/>
        <v>0</v>
      </c>
      <c r="AB84" s="561"/>
      <c r="AC84" s="278">
        <f t="shared" si="882"/>
        <v>0</v>
      </c>
      <c r="AD84" s="561"/>
      <c r="AE84" s="278">
        <f t="shared" si="852"/>
        <v>0</v>
      </c>
      <c r="AF84" s="561"/>
      <c r="AG84" s="278">
        <f t="shared" si="883"/>
        <v>0</v>
      </c>
      <c r="AH84" s="561"/>
      <c r="AI84" s="278">
        <f t="shared" si="884"/>
        <v>0</v>
      </c>
      <c r="AJ84" s="561"/>
      <c r="AK84" s="278">
        <f t="shared" si="885"/>
        <v>0</v>
      </c>
      <c r="AL84" s="561"/>
      <c r="AM84" s="278">
        <f t="shared" si="886"/>
        <v>0</v>
      </c>
      <c r="AN84" s="561"/>
      <c r="AO84" s="278">
        <f t="shared" si="887"/>
        <v>0</v>
      </c>
      <c r="AP84" s="561"/>
      <c r="AQ84" s="278">
        <f t="shared" si="888"/>
        <v>0</v>
      </c>
      <c r="AR84" s="561"/>
      <c r="AS84" s="278">
        <f t="shared" si="889"/>
        <v>0</v>
      </c>
      <c r="AT84" s="561"/>
      <c r="AU84" s="278">
        <f t="shared" si="890"/>
        <v>0</v>
      </c>
      <c r="AV84" s="561"/>
      <c r="AW84" s="278">
        <f t="shared" si="891"/>
        <v>0</v>
      </c>
      <c r="AX84" s="561"/>
      <c r="AY84" s="278">
        <f t="shared" si="892"/>
        <v>0</v>
      </c>
      <c r="AZ84" s="561" t="s">
        <v>1053</v>
      </c>
      <c r="BA84" s="278">
        <f t="shared" si="893"/>
        <v>0</v>
      </c>
      <c r="BB84" s="561"/>
      <c r="BC84" s="278">
        <f t="shared" si="894"/>
        <v>0</v>
      </c>
      <c r="BD84" s="561"/>
      <c r="BE84" s="278">
        <f t="shared" si="895"/>
        <v>0</v>
      </c>
      <c r="BF84" s="561"/>
      <c r="BG84" s="278">
        <f t="shared" si="896"/>
        <v>0</v>
      </c>
      <c r="BH84" s="561"/>
      <c r="BI84" s="278">
        <f t="shared" si="897"/>
        <v>0</v>
      </c>
      <c r="BJ84" s="561"/>
      <c r="BK84" s="278">
        <f t="shared" si="898"/>
        <v>0</v>
      </c>
      <c r="BL84" s="561"/>
      <c r="BM84" s="278">
        <f t="shared" si="899"/>
        <v>0</v>
      </c>
      <c r="BN84" s="561"/>
      <c r="BO84" s="278">
        <f t="shared" si="900"/>
        <v>0</v>
      </c>
      <c r="BP84" s="561"/>
      <c r="BQ84" s="563">
        <f t="shared" si="189"/>
        <v>0</v>
      </c>
      <c r="BR84" s="322">
        <f t="shared" si="777"/>
        <v>0</v>
      </c>
      <c r="BS84" s="27" t="b">
        <f>D84='Orçamento Detalhado'!J90</f>
        <v>1</v>
      </c>
    </row>
    <row r="85" spans="2:71" ht="18" customHeight="1" outlineLevel="2" thickTop="1" thickBot="1">
      <c r="B85" s="215" t="s">
        <v>353</v>
      </c>
      <c r="C85" s="275" t="str">
        <f>IF(VLOOKUP(B85,'Orçamento Detalhado'!$A$11:$I$531,4,)="","",(VLOOKUP(B85,'Orçamento Detalhado'!$A$11:$I$531,4,)))</f>
        <v>Cozinha  (______x_______)m</v>
      </c>
      <c r="D85" s="276" t="str">
        <f>IF(B85="","",VLOOKUP($B85,'Orçamento Detalhado'!$A$11:$J$531,10,))</f>
        <v/>
      </c>
      <c r="E85" s="277">
        <f t="shared" si="776"/>
        <v>0</v>
      </c>
      <c r="F85" s="574">
        <v>81</v>
      </c>
      <c r="G85" s="278">
        <f t="shared" si="871"/>
        <v>0</v>
      </c>
      <c r="H85" s="561"/>
      <c r="I85" s="278">
        <f t="shared" si="872"/>
        <v>0</v>
      </c>
      <c r="J85" s="561"/>
      <c r="K85" s="278">
        <f t="shared" si="873"/>
        <v>0</v>
      </c>
      <c r="L85" s="561"/>
      <c r="M85" s="278">
        <f t="shared" si="874"/>
        <v>0</v>
      </c>
      <c r="N85" s="561"/>
      <c r="O85" s="278">
        <f t="shared" si="875"/>
        <v>0</v>
      </c>
      <c r="P85" s="561"/>
      <c r="Q85" s="278">
        <f t="shared" si="876"/>
        <v>0</v>
      </c>
      <c r="R85" s="561"/>
      <c r="S85" s="278">
        <f t="shared" si="877"/>
        <v>0</v>
      </c>
      <c r="T85" s="561"/>
      <c r="U85" s="278">
        <f t="shared" si="878"/>
        <v>0</v>
      </c>
      <c r="V85" s="561"/>
      <c r="W85" s="278">
        <f t="shared" si="879"/>
        <v>0</v>
      </c>
      <c r="X85" s="561"/>
      <c r="Y85" s="278">
        <f t="shared" si="880"/>
        <v>0</v>
      </c>
      <c r="Z85" s="561"/>
      <c r="AA85" s="278">
        <f t="shared" si="881"/>
        <v>0</v>
      </c>
      <c r="AB85" s="561"/>
      <c r="AC85" s="278">
        <f t="shared" si="882"/>
        <v>0</v>
      </c>
      <c r="AD85" s="561"/>
      <c r="AE85" s="278">
        <f t="shared" si="852"/>
        <v>0</v>
      </c>
      <c r="AF85" s="561"/>
      <c r="AG85" s="278">
        <f t="shared" si="883"/>
        <v>0</v>
      </c>
      <c r="AH85" s="561"/>
      <c r="AI85" s="278">
        <f t="shared" si="884"/>
        <v>0</v>
      </c>
      <c r="AJ85" s="561"/>
      <c r="AK85" s="278">
        <f t="shared" si="885"/>
        <v>0</v>
      </c>
      <c r="AL85" s="561"/>
      <c r="AM85" s="278">
        <f t="shared" si="886"/>
        <v>0</v>
      </c>
      <c r="AN85" s="561"/>
      <c r="AO85" s="278">
        <f t="shared" si="887"/>
        <v>0</v>
      </c>
      <c r="AP85" s="561"/>
      <c r="AQ85" s="278">
        <f t="shared" si="888"/>
        <v>0</v>
      </c>
      <c r="AR85" s="561"/>
      <c r="AS85" s="278">
        <f t="shared" si="889"/>
        <v>0</v>
      </c>
      <c r="AT85" s="561"/>
      <c r="AU85" s="278">
        <f t="shared" si="890"/>
        <v>0</v>
      </c>
      <c r="AV85" s="561"/>
      <c r="AW85" s="278">
        <f t="shared" si="891"/>
        <v>0</v>
      </c>
      <c r="AX85" s="561"/>
      <c r="AY85" s="278">
        <f t="shared" si="892"/>
        <v>0</v>
      </c>
      <c r="AZ85" s="561" t="s">
        <v>1053</v>
      </c>
      <c r="BA85" s="278">
        <f t="shared" si="893"/>
        <v>0</v>
      </c>
      <c r="BB85" s="561"/>
      <c r="BC85" s="278">
        <f t="shared" si="894"/>
        <v>0</v>
      </c>
      <c r="BD85" s="561"/>
      <c r="BE85" s="278">
        <f t="shared" si="895"/>
        <v>0</v>
      </c>
      <c r="BF85" s="561"/>
      <c r="BG85" s="278">
        <f t="shared" si="896"/>
        <v>0</v>
      </c>
      <c r="BH85" s="561"/>
      <c r="BI85" s="278">
        <f t="shared" si="897"/>
        <v>0</v>
      </c>
      <c r="BJ85" s="561"/>
      <c r="BK85" s="278">
        <f t="shared" si="898"/>
        <v>0</v>
      </c>
      <c r="BL85" s="561"/>
      <c r="BM85" s="278">
        <f t="shared" si="899"/>
        <v>0</v>
      </c>
      <c r="BN85" s="561"/>
      <c r="BO85" s="278">
        <f t="shared" si="900"/>
        <v>0</v>
      </c>
      <c r="BP85" s="561"/>
      <c r="BQ85" s="563">
        <f t="shared" si="189"/>
        <v>0</v>
      </c>
      <c r="BR85" s="322">
        <f t="shared" si="777"/>
        <v>0</v>
      </c>
      <c r="BS85" s="27" t="b">
        <f>D85='Orçamento Detalhado'!J91</f>
        <v>1</v>
      </c>
    </row>
    <row r="86" spans="2:71" ht="18" customHeight="1" outlineLevel="2" thickTop="1" thickBot="1">
      <c r="B86" s="215" t="s">
        <v>356</v>
      </c>
      <c r="C86" s="275" t="str">
        <f>IF(VLOOKUP(B86,'Orçamento Detalhado'!$A$11:$I$531,4,)="","",(VLOOKUP(B86,'Orçamento Detalhado'!$A$11:$I$531,4,)))</f>
        <v>Area de Serviço  (______x_______)m</v>
      </c>
      <c r="D86" s="276" t="str">
        <f>IF(B86="","",VLOOKUP($B86,'Orçamento Detalhado'!$A$11:$J$531,10,))</f>
        <v/>
      </c>
      <c r="E86" s="277">
        <f t="shared" si="776"/>
        <v>0</v>
      </c>
      <c r="F86" s="574">
        <v>82</v>
      </c>
      <c r="G86" s="278">
        <f t="shared" si="871"/>
        <v>0</v>
      </c>
      <c r="H86" s="561"/>
      <c r="I86" s="278">
        <f t="shared" si="872"/>
        <v>0</v>
      </c>
      <c r="J86" s="561"/>
      <c r="K86" s="278">
        <f t="shared" si="873"/>
        <v>0</v>
      </c>
      <c r="L86" s="561"/>
      <c r="M86" s="278">
        <f t="shared" si="874"/>
        <v>0</v>
      </c>
      <c r="N86" s="561"/>
      <c r="O86" s="278">
        <f t="shared" si="875"/>
        <v>0</v>
      </c>
      <c r="P86" s="561"/>
      <c r="Q86" s="278">
        <f t="shared" si="876"/>
        <v>0</v>
      </c>
      <c r="R86" s="561"/>
      <c r="S86" s="278">
        <f t="shared" si="877"/>
        <v>0</v>
      </c>
      <c r="T86" s="561"/>
      <c r="U86" s="278">
        <f t="shared" si="878"/>
        <v>0</v>
      </c>
      <c r="V86" s="561"/>
      <c r="W86" s="278">
        <f t="shared" si="879"/>
        <v>0</v>
      </c>
      <c r="X86" s="561"/>
      <c r="Y86" s="278">
        <f t="shared" si="880"/>
        <v>0</v>
      </c>
      <c r="Z86" s="561"/>
      <c r="AA86" s="278">
        <f t="shared" si="881"/>
        <v>0</v>
      </c>
      <c r="AB86" s="561"/>
      <c r="AC86" s="278">
        <f t="shared" si="882"/>
        <v>0</v>
      </c>
      <c r="AD86" s="561"/>
      <c r="AE86" s="278">
        <f t="shared" si="852"/>
        <v>0</v>
      </c>
      <c r="AF86" s="561"/>
      <c r="AG86" s="278">
        <f t="shared" si="883"/>
        <v>0</v>
      </c>
      <c r="AH86" s="561"/>
      <c r="AI86" s="278">
        <f t="shared" si="884"/>
        <v>0</v>
      </c>
      <c r="AJ86" s="561"/>
      <c r="AK86" s="278">
        <f t="shared" si="885"/>
        <v>0</v>
      </c>
      <c r="AL86" s="561"/>
      <c r="AM86" s="278">
        <f t="shared" si="886"/>
        <v>0</v>
      </c>
      <c r="AN86" s="561"/>
      <c r="AO86" s="278">
        <f t="shared" si="887"/>
        <v>0</v>
      </c>
      <c r="AP86" s="561"/>
      <c r="AQ86" s="278">
        <f t="shared" si="888"/>
        <v>0</v>
      </c>
      <c r="AR86" s="561"/>
      <c r="AS86" s="278">
        <f t="shared" si="889"/>
        <v>0</v>
      </c>
      <c r="AT86" s="561"/>
      <c r="AU86" s="278">
        <f t="shared" si="890"/>
        <v>0</v>
      </c>
      <c r="AV86" s="561"/>
      <c r="AW86" s="278">
        <f t="shared" si="891"/>
        <v>0</v>
      </c>
      <c r="AX86" s="561"/>
      <c r="AY86" s="278">
        <f t="shared" si="892"/>
        <v>0</v>
      </c>
      <c r="AZ86" s="561" t="s">
        <v>1053</v>
      </c>
      <c r="BA86" s="278">
        <f t="shared" si="893"/>
        <v>0</v>
      </c>
      <c r="BB86" s="561"/>
      <c r="BC86" s="278">
        <f t="shared" si="894"/>
        <v>0</v>
      </c>
      <c r="BD86" s="561"/>
      <c r="BE86" s="278">
        <f t="shared" si="895"/>
        <v>0</v>
      </c>
      <c r="BF86" s="561"/>
      <c r="BG86" s="278">
        <f t="shared" si="896"/>
        <v>0</v>
      </c>
      <c r="BH86" s="561"/>
      <c r="BI86" s="278">
        <f t="shared" si="897"/>
        <v>0</v>
      </c>
      <c r="BJ86" s="561"/>
      <c r="BK86" s="278">
        <f t="shared" si="898"/>
        <v>0</v>
      </c>
      <c r="BL86" s="561"/>
      <c r="BM86" s="278">
        <f t="shared" si="899"/>
        <v>0</v>
      </c>
      <c r="BN86" s="561"/>
      <c r="BO86" s="278">
        <f t="shared" si="900"/>
        <v>0</v>
      </c>
      <c r="BP86" s="561"/>
      <c r="BQ86" s="563">
        <f t="shared" si="189"/>
        <v>0</v>
      </c>
      <c r="BR86" s="322">
        <f t="shared" si="777"/>
        <v>0</v>
      </c>
      <c r="BS86" s="27" t="b">
        <f>D86='Orçamento Detalhado'!J92</f>
        <v>1</v>
      </c>
    </row>
    <row r="87" spans="2:71" ht="18" customHeight="1" outlineLevel="2" thickTop="1" thickBot="1">
      <c r="B87" s="215" t="s">
        <v>358</v>
      </c>
      <c r="C87" s="275" t="str">
        <f>IF(VLOOKUP(B87,'Orçamento Detalhado'!$A$11:$I$531,4,)="","",(VLOOKUP(B87,'Orçamento Detalhado'!$A$11:$I$531,4,)))</f>
        <v>Banheiro  (______x_______)m</v>
      </c>
      <c r="D87" s="276" t="str">
        <f>IF(B87="","",VLOOKUP($B87,'Orçamento Detalhado'!$A$11:$J$531,10,))</f>
        <v/>
      </c>
      <c r="E87" s="277">
        <f t="shared" si="776"/>
        <v>0</v>
      </c>
      <c r="F87" s="574">
        <v>83</v>
      </c>
      <c r="G87" s="278">
        <f t="shared" si="871"/>
        <v>0</v>
      </c>
      <c r="H87" s="561"/>
      <c r="I87" s="278">
        <f t="shared" si="872"/>
        <v>0</v>
      </c>
      <c r="J87" s="561"/>
      <c r="K87" s="278">
        <f t="shared" si="873"/>
        <v>0</v>
      </c>
      <c r="L87" s="561"/>
      <c r="M87" s="278">
        <f t="shared" si="874"/>
        <v>0</v>
      </c>
      <c r="N87" s="561"/>
      <c r="O87" s="278">
        <f t="shared" si="875"/>
        <v>0</v>
      </c>
      <c r="P87" s="561"/>
      <c r="Q87" s="278">
        <f t="shared" si="876"/>
        <v>0</v>
      </c>
      <c r="R87" s="561"/>
      <c r="S87" s="278">
        <f t="shared" si="877"/>
        <v>0</v>
      </c>
      <c r="T87" s="561"/>
      <c r="U87" s="278">
        <f t="shared" si="878"/>
        <v>0</v>
      </c>
      <c r="V87" s="561"/>
      <c r="W87" s="278">
        <f t="shared" si="879"/>
        <v>0</v>
      </c>
      <c r="X87" s="561"/>
      <c r="Y87" s="278">
        <f t="shared" si="880"/>
        <v>0</v>
      </c>
      <c r="Z87" s="561"/>
      <c r="AA87" s="278">
        <f t="shared" si="881"/>
        <v>0</v>
      </c>
      <c r="AB87" s="561"/>
      <c r="AC87" s="278">
        <f t="shared" si="882"/>
        <v>0</v>
      </c>
      <c r="AD87" s="561"/>
      <c r="AE87" s="278">
        <f t="shared" si="852"/>
        <v>0</v>
      </c>
      <c r="AF87" s="561"/>
      <c r="AG87" s="278">
        <f t="shared" si="883"/>
        <v>0</v>
      </c>
      <c r="AH87" s="561"/>
      <c r="AI87" s="278">
        <f t="shared" si="884"/>
        <v>0</v>
      </c>
      <c r="AJ87" s="561"/>
      <c r="AK87" s="278">
        <f t="shared" si="885"/>
        <v>0</v>
      </c>
      <c r="AL87" s="561"/>
      <c r="AM87" s="278">
        <f t="shared" si="886"/>
        <v>0</v>
      </c>
      <c r="AN87" s="561"/>
      <c r="AO87" s="278">
        <f t="shared" si="887"/>
        <v>0</v>
      </c>
      <c r="AP87" s="561"/>
      <c r="AQ87" s="278">
        <f t="shared" si="888"/>
        <v>0</v>
      </c>
      <c r="AR87" s="561"/>
      <c r="AS87" s="278">
        <f t="shared" si="889"/>
        <v>0</v>
      </c>
      <c r="AT87" s="561"/>
      <c r="AU87" s="278">
        <f t="shared" si="890"/>
        <v>0</v>
      </c>
      <c r="AV87" s="561"/>
      <c r="AW87" s="278">
        <f t="shared" si="891"/>
        <v>0</v>
      </c>
      <c r="AX87" s="561"/>
      <c r="AY87" s="278">
        <f t="shared" si="892"/>
        <v>0</v>
      </c>
      <c r="AZ87" s="561" t="s">
        <v>1053</v>
      </c>
      <c r="BA87" s="278">
        <f t="shared" si="893"/>
        <v>0</v>
      </c>
      <c r="BB87" s="561"/>
      <c r="BC87" s="278">
        <f t="shared" si="894"/>
        <v>0</v>
      </c>
      <c r="BD87" s="561"/>
      <c r="BE87" s="278">
        <f t="shared" si="895"/>
        <v>0</v>
      </c>
      <c r="BF87" s="561"/>
      <c r="BG87" s="278">
        <f t="shared" si="896"/>
        <v>0</v>
      </c>
      <c r="BH87" s="561"/>
      <c r="BI87" s="278">
        <f t="shared" si="897"/>
        <v>0</v>
      </c>
      <c r="BJ87" s="561"/>
      <c r="BK87" s="278">
        <f t="shared" si="898"/>
        <v>0</v>
      </c>
      <c r="BL87" s="561"/>
      <c r="BM87" s="278">
        <f t="shared" si="899"/>
        <v>0</v>
      </c>
      <c r="BN87" s="561"/>
      <c r="BO87" s="278">
        <f t="shared" si="900"/>
        <v>0</v>
      </c>
      <c r="BP87" s="561"/>
      <c r="BQ87" s="563">
        <f t="shared" si="189"/>
        <v>0</v>
      </c>
      <c r="BR87" s="322">
        <f t="shared" si="777"/>
        <v>0</v>
      </c>
      <c r="BS87" s="27" t="b">
        <f>D87='Orçamento Detalhado'!J93</f>
        <v>1</v>
      </c>
    </row>
    <row r="88" spans="2:71" ht="18" customHeight="1" outlineLevel="2" thickTop="1" thickBot="1">
      <c r="B88" s="215" t="s">
        <v>361</v>
      </c>
      <c r="C88" s="275" t="str">
        <f>IF(VLOOKUP(B88,'Orçamento Detalhado'!$A$11:$I$531,4,)="","",(VLOOKUP(B88,'Orçamento Detalhado'!$A$11:$I$531,4,)))</f>
        <v xml:space="preserve">Portas </v>
      </c>
      <c r="D88" s="276" t="str">
        <f>IF(B88="","",VLOOKUP($B88,'Orçamento Detalhado'!$A$11:$J$531,10,))</f>
        <v/>
      </c>
      <c r="E88" s="277">
        <f t="shared" si="776"/>
        <v>0</v>
      </c>
      <c r="F88" s="574">
        <v>84</v>
      </c>
      <c r="G88" s="278">
        <f t="shared" si="871"/>
        <v>0</v>
      </c>
      <c r="H88" s="561"/>
      <c r="I88" s="278">
        <f t="shared" si="872"/>
        <v>0</v>
      </c>
      <c r="J88" s="561"/>
      <c r="K88" s="278">
        <f t="shared" si="873"/>
        <v>0</v>
      </c>
      <c r="L88" s="561"/>
      <c r="M88" s="278">
        <f t="shared" si="874"/>
        <v>0</v>
      </c>
      <c r="N88" s="561"/>
      <c r="O88" s="278">
        <f t="shared" si="875"/>
        <v>0</v>
      </c>
      <c r="P88" s="561"/>
      <c r="Q88" s="278">
        <f t="shared" si="876"/>
        <v>0</v>
      </c>
      <c r="R88" s="561"/>
      <c r="S88" s="278">
        <f t="shared" si="877"/>
        <v>0</v>
      </c>
      <c r="T88" s="561"/>
      <c r="U88" s="278">
        <f t="shared" si="878"/>
        <v>0</v>
      </c>
      <c r="V88" s="561"/>
      <c r="W88" s="278">
        <f t="shared" si="879"/>
        <v>0</v>
      </c>
      <c r="X88" s="561"/>
      <c r="Y88" s="278">
        <f t="shared" si="880"/>
        <v>0</v>
      </c>
      <c r="Z88" s="561"/>
      <c r="AA88" s="278">
        <f t="shared" si="881"/>
        <v>0</v>
      </c>
      <c r="AB88" s="561"/>
      <c r="AC88" s="278">
        <f t="shared" si="882"/>
        <v>0</v>
      </c>
      <c r="AD88" s="561"/>
      <c r="AE88" s="278">
        <f t="shared" si="852"/>
        <v>0</v>
      </c>
      <c r="AF88" s="561"/>
      <c r="AG88" s="278">
        <f t="shared" si="883"/>
        <v>0</v>
      </c>
      <c r="AH88" s="561"/>
      <c r="AI88" s="278">
        <f t="shared" si="884"/>
        <v>0</v>
      </c>
      <c r="AJ88" s="561"/>
      <c r="AK88" s="278">
        <f t="shared" si="885"/>
        <v>0</v>
      </c>
      <c r="AL88" s="561"/>
      <c r="AM88" s="278">
        <f t="shared" si="886"/>
        <v>0</v>
      </c>
      <c r="AN88" s="561"/>
      <c r="AO88" s="278">
        <f t="shared" si="887"/>
        <v>0</v>
      </c>
      <c r="AP88" s="561"/>
      <c r="AQ88" s="278">
        <f t="shared" si="888"/>
        <v>0</v>
      </c>
      <c r="AR88" s="561"/>
      <c r="AS88" s="278">
        <f t="shared" si="889"/>
        <v>0</v>
      </c>
      <c r="AT88" s="561"/>
      <c r="AU88" s="278">
        <f t="shared" si="890"/>
        <v>0</v>
      </c>
      <c r="AV88" s="561"/>
      <c r="AW88" s="278">
        <f t="shared" si="891"/>
        <v>0</v>
      </c>
      <c r="AX88" s="561"/>
      <c r="AY88" s="278">
        <f t="shared" si="892"/>
        <v>0</v>
      </c>
      <c r="AZ88" s="561" t="s">
        <v>1053</v>
      </c>
      <c r="BA88" s="278">
        <f t="shared" si="893"/>
        <v>0</v>
      </c>
      <c r="BB88" s="561"/>
      <c r="BC88" s="278">
        <f t="shared" si="894"/>
        <v>0</v>
      </c>
      <c r="BD88" s="561"/>
      <c r="BE88" s="278">
        <f t="shared" si="895"/>
        <v>0</v>
      </c>
      <c r="BF88" s="561"/>
      <c r="BG88" s="278">
        <f t="shared" si="896"/>
        <v>0</v>
      </c>
      <c r="BH88" s="561"/>
      <c r="BI88" s="278">
        <f t="shared" si="897"/>
        <v>0</v>
      </c>
      <c r="BJ88" s="561"/>
      <c r="BK88" s="278">
        <f t="shared" si="898"/>
        <v>0</v>
      </c>
      <c r="BL88" s="561"/>
      <c r="BM88" s="278">
        <f t="shared" si="899"/>
        <v>0</v>
      </c>
      <c r="BN88" s="561"/>
      <c r="BO88" s="278">
        <f t="shared" si="900"/>
        <v>0</v>
      </c>
      <c r="BP88" s="561"/>
      <c r="BQ88" s="563">
        <f t="shared" si="189"/>
        <v>0</v>
      </c>
      <c r="BR88" s="322">
        <f t="shared" si="777"/>
        <v>0</v>
      </c>
      <c r="BS88" s="27" t="b">
        <f>D88='Orçamento Detalhado'!J94</f>
        <v>1</v>
      </c>
    </row>
    <row r="89" spans="2:71" ht="18" customHeight="1" outlineLevel="2" thickTop="1" thickBot="1">
      <c r="B89" s="215" t="s">
        <v>363</v>
      </c>
      <c r="C89" s="275" t="str">
        <f>IF(VLOOKUP(B89,'Orçamento Detalhado'!$A$11:$I$531,4,)="","",(VLOOKUP(B89,'Orçamento Detalhado'!$A$11:$I$531,4,)))</f>
        <v>Gradil</v>
      </c>
      <c r="D89" s="276" t="str">
        <f>IF(B89="","",VLOOKUP($B89,'Orçamento Detalhado'!$A$11:$J$531,10,))</f>
        <v/>
      </c>
      <c r="E89" s="277">
        <f t="shared" si="776"/>
        <v>0</v>
      </c>
      <c r="F89" s="574">
        <v>85</v>
      </c>
      <c r="G89" s="278">
        <f t="shared" si="871"/>
        <v>0</v>
      </c>
      <c r="H89" s="561"/>
      <c r="I89" s="278">
        <f t="shared" si="872"/>
        <v>0</v>
      </c>
      <c r="J89" s="561"/>
      <c r="K89" s="278">
        <f t="shared" si="873"/>
        <v>0</v>
      </c>
      <c r="L89" s="561"/>
      <c r="M89" s="278">
        <f t="shared" si="874"/>
        <v>0</v>
      </c>
      <c r="N89" s="561"/>
      <c r="O89" s="278">
        <f t="shared" si="875"/>
        <v>0</v>
      </c>
      <c r="P89" s="561"/>
      <c r="Q89" s="278">
        <f t="shared" si="876"/>
        <v>0</v>
      </c>
      <c r="R89" s="561"/>
      <c r="S89" s="278">
        <f t="shared" si="877"/>
        <v>0</v>
      </c>
      <c r="T89" s="561"/>
      <c r="U89" s="278">
        <f t="shared" si="878"/>
        <v>0</v>
      </c>
      <c r="V89" s="561"/>
      <c r="W89" s="278">
        <f t="shared" si="879"/>
        <v>0</v>
      </c>
      <c r="X89" s="561"/>
      <c r="Y89" s="278">
        <f t="shared" si="880"/>
        <v>0</v>
      </c>
      <c r="Z89" s="561"/>
      <c r="AA89" s="278">
        <f t="shared" si="881"/>
        <v>0</v>
      </c>
      <c r="AB89" s="561"/>
      <c r="AC89" s="278">
        <f t="shared" si="882"/>
        <v>0</v>
      </c>
      <c r="AD89" s="561"/>
      <c r="AE89" s="278">
        <f t="shared" si="852"/>
        <v>0</v>
      </c>
      <c r="AF89" s="561"/>
      <c r="AG89" s="278">
        <f t="shared" si="883"/>
        <v>0</v>
      </c>
      <c r="AH89" s="561"/>
      <c r="AI89" s="278">
        <f t="shared" si="884"/>
        <v>0</v>
      </c>
      <c r="AJ89" s="561"/>
      <c r="AK89" s="278">
        <f t="shared" si="885"/>
        <v>0</v>
      </c>
      <c r="AL89" s="561"/>
      <c r="AM89" s="278">
        <f t="shared" si="886"/>
        <v>0</v>
      </c>
      <c r="AN89" s="561"/>
      <c r="AO89" s="278">
        <f t="shared" si="887"/>
        <v>0</v>
      </c>
      <c r="AP89" s="561"/>
      <c r="AQ89" s="278">
        <f t="shared" si="888"/>
        <v>0</v>
      </c>
      <c r="AR89" s="561"/>
      <c r="AS89" s="278">
        <f t="shared" si="889"/>
        <v>0</v>
      </c>
      <c r="AT89" s="561"/>
      <c r="AU89" s="278">
        <f t="shared" si="890"/>
        <v>0</v>
      </c>
      <c r="AV89" s="561"/>
      <c r="AW89" s="278">
        <f t="shared" si="891"/>
        <v>0</v>
      </c>
      <c r="AX89" s="561"/>
      <c r="AY89" s="278">
        <f t="shared" si="892"/>
        <v>0</v>
      </c>
      <c r="AZ89" s="561" t="s">
        <v>1053</v>
      </c>
      <c r="BA89" s="278">
        <f t="shared" si="893"/>
        <v>0</v>
      </c>
      <c r="BB89" s="561"/>
      <c r="BC89" s="278">
        <f t="shared" si="894"/>
        <v>0</v>
      </c>
      <c r="BD89" s="561"/>
      <c r="BE89" s="278">
        <f t="shared" si="895"/>
        <v>0</v>
      </c>
      <c r="BF89" s="561"/>
      <c r="BG89" s="278">
        <f t="shared" si="896"/>
        <v>0</v>
      </c>
      <c r="BH89" s="561"/>
      <c r="BI89" s="278">
        <f t="shared" si="897"/>
        <v>0</v>
      </c>
      <c r="BJ89" s="561"/>
      <c r="BK89" s="278">
        <f t="shared" si="898"/>
        <v>0</v>
      </c>
      <c r="BL89" s="561"/>
      <c r="BM89" s="278">
        <f t="shared" si="899"/>
        <v>0</v>
      </c>
      <c r="BN89" s="561"/>
      <c r="BO89" s="278">
        <f t="shared" si="900"/>
        <v>0</v>
      </c>
      <c r="BP89" s="561"/>
      <c r="BQ89" s="563">
        <f t="shared" si="189"/>
        <v>0</v>
      </c>
      <c r="BR89" s="322">
        <f t="shared" si="777"/>
        <v>0</v>
      </c>
      <c r="BS89" s="27" t="b">
        <f>D89='Orçamento Detalhado'!J95</f>
        <v>1</v>
      </c>
    </row>
    <row r="90" spans="2:71" ht="18" customHeight="1" outlineLevel="2" thickTop="1" thickBot="1">
      <c r="B90" s="215" t="s">
        <v>365</v>
      </c>
      <c r="C90" s="275" t="str">
        <f>IF(VLOOKUP(B90,'Orçamento Detalhado'!$A$11:$I$531,4,)="","",(VLOOKUP(B90,'Orçamento Detalhado'!$A$11:$I$531,4,)))</f>
        <v>Portas de Shaft</v>
      </c>
      <c r="D90" s="276" t="str">
        <f>IF(B90="","",VLOOKUP($B90,'Orçamento Detalhado'!$A$11:$J$531,10,))</f>
        <v/>
      </c>
      <c r="E90" s="277">
        <f t="shared" si="776"/>
        <v>0</v>
      </c>
      <c r="F90" s="574">
        <v>86</v>
      </c>
      <c r="G90" s="278">
        <f t="shared" si="871"/>
        <v>0</v>
      </c>
      <c r="H90" s="561"/>
      <c r="I90" s="278">
        <f t="shared" si="872"/>
        <v>0</v>
      </c>
      <c r="J90" s="561"/>
      <c r="K90" s="278">
        <f t="shared" si="873"/>
        <v>0</v>
      </c>
      <c r="L90" s="561"/>
      <c r="M90" s="278">
        <f t="shared" si="874"/>
        <v>0</v>
      </c>
      <c r="N90" s="561"/>
      <c r="O90" s="278">
        <f t="shared" si="875"/>
        <v>0</v>
      </c>
      <c r="P90" s="561"/>
      <c r="Q90" s="278">
        <f t="shared" si="876"/>
        <v>0</v>
      </c>
      <c r="R90" s="561"/>
      <c r="S90" s="278">
        <f t="shared" si="877"/>
        <v>0</v>
      </c>
      <c r="T90" s="561"/>
      <c r="U90" s="278">
        <f t="shared" si="878"/>
        <v>0</v>
      </c>
      <c r="V90" s="561"/>
      <c r="W90" s="278">
        <f t="shared" si="879"/>
        <v>0</v>
      </c>
      <c r="X90" s="561"/>
      <c r="Y90" s="278">
        <f t="shared" si="880"/>
        <v>0</v>
      </c>
      <c r="Z90" s="561"/>
      <c r="AA90" s="278">
        <f t="shared" si="881"/>
        <v>0</v>
      </c>
      <c r="AB90" s="561"/>
      <c r="AC90" s="278">
        <f t="shared" si="882"/>
        <v>0</v>
      </c>
      <c r="AD90" s="561"/>
      <c r="AE90" s="278">
        <f t="shared" si="852"/>
        <v>0</v>
      </c>
      <c r="AF90" s="561"/>
      <c r="AG90" s="278">
        <f t="shared" si="883"/>
        <v>0</v>
      </c>
      <c r="AH90" s="561" t="s">
        <v>1053</v>
      </c>
      <c r="AI90" s="278">
        <f t="shared" si="884"/>
        <v>0</v>
      </c>
      <c r="AJ90" s="561" t="s">
        <v>1053</v>
      </c>
      <c r="AK90" s="278">
        <f t="shared" si="885"/>
        <v>0</v>
      </c>
      <c r="AL90" s="561" t="s">
        <v>1053</v>
      </c>
      <c r="AM90" s="278">
        <f t="shared" si="886"/>
        <v>0</v>
      </c>
      <c r="AN90" s="561" t="s">
        <v>1053</v>
      </c>
      <c r="AO90" s="278">
        <f t="shared" si="887"/>
        <v>0</v>
      </c>
      <c r="AP90" s="561" t="s">
        <v>1053</v>
      </c>
      <c r="AQ90" s="278">
        <f t="shared" si="888"/>
        <v>0</v>
      </c>
      <c r="AR90" s="561" t="s">
        <v>1053</v>
      </c>
      <c r="AS90" s="278">
        <f t="shared" si="889"/>
        <v>0</v>
      </c>
      <c r="AT90" s="561" t="s">
        <v>1053</v>
      </c>
      <c r="AU90" s="278">
        <f t="shared" si="890"/>
        <v>0</v>
      </c>
      <c r="AV90" s="561"/>
      <c r="AW90" s="278">
        <f t="shared" si="891"/>
        <v>0</v>
      </c>
      <c r="AX90" s="561"/>
      <c r="AY90" s="278">
        <f t="shared" si="892"/>
        <v>0</v>
      </c>
      <c r="AZ90" s="561" t="s">
        <v>1053</v>
      </c>
      <c r="BA90" s="278">
        <f t="shared" si="893"/>
        <v>0</v>
      </c>
      <c r="BB90" s="561"/>
      <c r="BC90" s="278">
        <f t="shared" si="894"/>
        <v>0</v>
      </c>
      <c r="BD90" s="561"/>
      <c r="BE90" s="278">
        <f t="shared" si="895"/>
        <v>0</v>
      </c>
      <c r="BF90" s="561"/>
      <c r="BG90" s="278">
        <f t="shared" si="896"/>
        <v>0</v>
      </c>
      <c r="BH90" s="561"/>
      <c r="BI90" s="278">
        <f t="shared" si="897"/>
        <v>0</v>
      </c>
      <c r="BJ90" s="561"/>
      <c r="BK90" s="278">
        <f t="shared" si="898"/>
        <v>0</v>
      </c>
      <c r="BL90" s="561"/>
      <c r="BM90" s="278">
        <f t="shared" si="899"/>
        <v>0</v>
      </c>
      <c r="BN90" s="561"/>
      <c r="BO90" s="278">
        <f t="shared" si="900"/>
        <v>0</v>
      </c>
      <c r="BP90" s="561"/>
      <c r="BQ90" s="563">
        <f t="shared" si="189"/>
        <v>0</v>
      </c>
      <c r="BR90" s="322">
        <f t="shared" si="777"/>
        <v>0</v>
      </c>
      <c r="BS90" s="27" t="b">
        <f>D90='Orçamento Detalhado'!J96</f>
        <v>1</v>
      </c>
    </row>
    <row r="91" spans="2:71" ht="18" customHeight="1" outlineLevel="2" thickTop="1" thickBot="1">
      <c r="B91" s="215" t="s">
        <v>367</v>
      </c>
      <c r="C91" s="275" t="str">
        <f>IF(VLOOKUP(B91,'Orçamento Detalhado'!$A$11:$I$531,4,)="","",(VLOOKUP(B91,'Orçamento Detalhado'!$A$11:$I$531,4,)))</f>
        <v>Área comum - portas</v>
      </c>
      <c r="D91" s="276" t="str">
        <f>IF(B91="","",VLOOKUP($B91,'Orçamento Detalhado'!$A$11:$J$531,10,))</f>
        <v/>
      </c>
      <c r="E91" s="277">
        <f t="shared" si="776"/>
        <v>0</v>
      </c>
      <c r="F91" s="574">
        <v>87</v>
      </c>
      <c r="G91" s="278">
        <f t="shared" ref="G91:G92" si="901">IFERROR($D91*H91,0)</f>
        <v>0</v>
      </c>
      <c r="H91" s="561"/>
      <c r="I91" s="278">
        <f t="shared" ref="I91:I92" si="902">IFERROR($D91*J91,0)</f>
        <v>0</v>
      </c>
      <c r="J91" s="561"/>
      <c r="K91" s="278">
        <f t="shared" ref="K91:K92" si="903">IFERROR($D91*L91,0)</f>
        <v>0</v>
      </c>
      <c r="L91" s="561"/>
      <c r="M91" s="278">
        <f t="shared" ref="M91:M92" si="904">IFERROR($D91*N91,0)</f>
        <v>0</v>
      </c>
      <c r="N91" s="561"/>
      <c r="O91" s="278">
        <f t="shared" ref="O91:O92" si="905">IFERROR($D91*P91,0)</f>
        <v>0</v>
      </c>
      <c r="P91" s="561"/>
      <c r="Q91" s="278">
        <f t="shared" ref="Q91:Q92" si="906">IFERROR($D91*R91,0)</f>
        <v>0</v>
      </c>
      <c r="R91" s="561"/>
      <c r="S91" s="278">
        <f t="shared" ref="S91:S92" si="907">IFERROR($D91*T91,0)</f>
        <v>0</v>
      </c>
      <c r="T91" s="561"/>
      <c r="U91" s="278">
        <f t="shared" ref="U91:U92" si="908">IFERROR($D91*V91,0)</f>
        <v>0</v>
      </c>
      <c r="V91" s="561"/>
      <c r="W91" s="278">
        <f t="shared" ref="W91:W92" si="909">IFERROR($D91*X91,0)</f>
        <v>0</v>
      </c>
      <c r="X91" s="561"/>
      <c r="Y91" s="278">
        <f t="shared" ref="Y91:Y92" si="910">IFERROR($D91*Z91,0)</f>
        <v>0</v>
      </c>
      <c r="Z91" s="561"/>
      <c r="AA91" s="278">
        <f t="shared" ref="AA91:AA92" si="911">IFERROR($D91*AB91,0)</f>
        <v>0</v>
      </c>
      <c r="AB91" s="561"/>
      <c r="AC91" s="278">
        <f t="shared" ref="AC91:AC92" si="912">IFERROR($D91*AD91,0)</f>
        <v>0</v>
      </c>
      <c r="AD91" s="561"/>
      <c r="AE91" s="278">
        <f t="shared" si="852"/>
        <v>0</v>
      </c>
      <c r="AF91" s="561" t="s">
        <v>1053</v>
      </c>
      <c r="AG91" s="278">
        <f t="shared" ref="AG91:AG92" si="913">IFERROR($D91*AH91,0)</f>
        <v>0</v>
      </c>
      <c r="AH91" s="561" t="s">
        <v>1053</v>
      </c>
      <c r="AI91" s="278">
        <f t="shared" ref="AI91:AI92" si="914">IFERROR($D91*AJ91,0)</f>
        <v>0</v>
      </c>
      <c r="AJ91" s="561" t="s">
        <v>1053</v>
      </c>
      <c r="AK91" s="278">
        <f t="shared" ref="AK91:AK92" si="915">IFERROR($D91*AL91,0)</f>
        <v>0</v>
      </c>
      <c r="AL91" s="561" t="s">
        <v>1053</v>
      </c>
      <c r="AM91" s="278">
        <f t="shared" ref="AM91:AM92" si="916">IFERROR($D91*AN91,0)</f>
        <v>0</v>
      </c>
      <c r="AN91" s="561" t="s">
        <v>1053</v>
      </c>
      <c r="AO91" s="278">
        <f t="shared" ref="AO91:AO92" si="917">IFERROR($D91*AP91,0)</f>
        <v>0</v>
      </c>
      <c r="AP91" s="561" t="s">
        <v>1053</v>
      </c>
      <c r="AQ91" s="278">
        <f t="shared" ref="AQ91:AQ92" si="918">IFERROR($D91*AR91,0)</f>
        <v>0</v>
      </c>
      <c r="AR91" s="561" t="s">
        <v>1053</v>
      </c>
      <c r="AS91" s="278">
        <f t="shared" ref="AS91:AS92" si="919">IFERROR($D91*AT91,0)</f>
        <v>0</v>
      </c>
      <c r="AT91" s="561" t="s">
        <v>1053</v>
      </c>
      <c r="AU91" s="278">
        <f t="shared" ref="AU91:AU92" si="920">IFERROR($D91*AV91,0)</f>
        <v>0</v>
      </c>
      <c r="AV91" s="561" t="s">
        <v>1053</v>
      </c>
      <c r="AW91" s="278">
        <f t="shared" ref="AW91:AW92" si="921">IFERROR($D91*AX91,0)</f>
        <v>0</v>
      </c>
      <c r="AX91" s="561"/>
      <c r="AY91" s="278">
        <f t="shared" ref="AY91:AY92" si="922">IFERROR($D91*AZ91,0)</f>
        <v>0</v>
      </c>
      <c r="AZ91" s="561" t="s">
        <v>1053</v>
      </c>
      <c r="BA91" s="278">
        <f t="shared" ref="BA91:BA92" si="923">IFERROR($D91*BB91,0)</f>
        <v>0</v>
      </c>
      <c r="BB91" s="561"/>
      <c r="BC91" s="278">
        <f t="shared" ref="BC91:BC92" si="924">IFERROR($D91*BD91,0)</f>
        <v>0</v>
      </c>
      <c r="BD91" s="561"/>
      <c r="BE91" s="278">
        <f t="shared" ref="BE91:BE92" si="925">IFERROR($D91*BF91,0)</f>
        <v>0</v>
      </c>
      <c r="BF91" s="561"/>
      <c r="BG91" s="278">
        <f t="shared" ref="BG91:BG92" si="926">IFERROR($D91*BH91,0)</f>
        <v>0</v>
      </c>
      <c r="BH91" s="561"/>
      <c r="BI91" s="278">
        <f t="shared" ref="BI91:BI92" si="927">IFERROR($D91*BJ91,0)</f>
        <v>0</v>
      </c>
      <c r="BJ91" s="561"/>
      <c r="BK91" s="278">
        <f t="shared" ref="BK91:BK92" si="928">IFERROR($D91*BL91,0)</f>
        <v>0</v>
      </c>
      <c r="BL91" s="561"/>
      <c r="BM91" s="278">
        <f t="shared" ref="BM91:BM92" si="929">IFERROR($D91*BN91,0)</f>
        <v>0</v>
      </c>
      <c r="BN91" s="561"/>
      <c r="BO91" s="278">
        <f t="shared" ref="BO91:BO92" si="930">IFERROR($D91*BP91,0)</f>
        <v>0</v>
      </c>
      <c r="BP91" s="561"/>
      <c r="BQ91" s="563">
        <f t="shared" si="189"/>
        <v>0</v>
      </c>
      <c r="BR91" s="322">
        <f t="shared" si="777"/>
        <v>0</v>
      </c>
      <c r="BS91" s="27" t="b">
        <f>D91='Orçamento Detalhado'!J97</f>
        <v>1</v>
      </c>
    </row>
    <row r="92" spans="2:71" ht="18" customHeight="1" outlineLevel="2" thickTop="1" thickBot="1">
      <c r="B92" s="215" t="s">
        <v>369</v>
      </c>
      <c r="C92" s="275" t="str">
        <f>IF(VLOOKUP(B92,'Orçamento Detalhado'!$A$11:$I$531,4,)="","",(VLOOKUP(B92,'Orçamento Detalhado'!$A$11:$I$531,4,)))</f>
        <v>Área comum - janelas</v>
      </c>
      <c r="D92" s="276" t="str">
        <f>IF(B92="","",VLOOKUP($B92,'Orçamento Detalhado'!$A$11:$J$531,10,))</f>
        <v/>
      </c>
      <c r="E92" s="277">
        <f t="shared" si="776"/>
        <v>0</v>
      </c>
      <c r="F92" s="574">
        <v>88</v>
      </c>
      <c r="G92" s="278">
        <f t="shared" si="901"/>
        <v>0</v>
      </c>
      <c r="H92" s="561"/>
      <c r="I92" s="278">
        <f t="shared" si="902"/>
        <v>0</v>
      </c>
      <c r="J92" s="561"/>
      <c r="K92" s="278">
        <f t="shared" si="903"/>
        <v>0</v>
      </c>
      <c r="L92" s="561"/>
      <c r="M92" s="278">
        <f t="shared" si="904"/>
        <v>0</v>
      </c>
      <c r="N92" s="561"/>
      <c r="O92" s="278">
        <f t="shared" si="905"/>
        <v>0</v>
      </c>
      <c r="P92" s="561"/>
      <c r="Q92" s="278">
        <f t="shared" si="906"/>
        <v>0</v>
      </c>
      <c r="R92" s="561"/>
      <c r="S92" s="278">
        <f t="shared" si="907"/>
        <v>0</v>
      </c>
      <c r="T92" s="561"/>
      <c r="U92" s="278">
        <f t="shared" si="908"/>
        <v>0</v>
      </c>
      <c r="V92" s="561"/>
      <c r="W92" s="278">
        <f t="shared" si="909"/>
        <v>0</v>
      </c>
      <c r="X92" s="561"/>
      <c r="Y92" s="278">
        <f t="shared" si="910"/>
        <v>0</v>
      </c>
      <c r="Z92" s="561"/>
      <c r="AA92" s="278">
        <f t="shared" si="911"/>
        <v>0</v>
      </c>
      <c r="AB92" s="561"/>
      <c r="AC92" s="278">
        <f t="shared" si="912"/>
        <v>0</v>
      </c>
      <c r="AD92" s="561"/>
      <c r="AE92" s="278">
        <f t="shared" si="852"/>
        <v>0</v>
      </c>
      <c r="AF92" s="561" t="s">
        <v>1053</v>
      </c>
      <c r="AG92" s="278">
        <f t="shared" si="913"/>
        <v>0</v>
      </c>
      <c r="AH92" s="561" t="s">
        <v>1053</v>
      </c>
      <c r="AI92" s="278">
        <f t="shared" si="914"/>
        <v>0</v>
      </c>
      <c r="AJ92" s="561" t="s">
        <v>1053</v>
      </c>
      <c r="AK92" s="278">
        <f t="shared" si="915"/>
        <v>0</v>
      </c>
      <c r="AL92" s="561" t="s">
        <v>1053</v>
      </c>
      <c r="AM92" s="278">
        <f t="shared" si="916"/>
        <v>0</v>
      </c>
      <c r="AN92" s="561" t="s">
        <v>1053</v>
      </c>
      <c r="AO92" s="278">
        <f t="shared" si="917"/>
        <v>0</v>
      </c>
      <c r="AP92" s="561" t="s">
        <v>1053</v>
      </c>
      <c r="AQ92" s="278">
        <f t="shared" si="918"/>
        <v>0</v>
      </c>
      <c r="AR92" s="561" t="s">
        <v>1053</v>
      </c>
      <c r="AS92" s="278">
        <f t="shared" si="919"/>
        <v>0</v>
      </c>
      <c r="AT92" s="561" t="s">
        <v>1053</v>
      </c>
      <c r="AU92" s="278">
        <f t="shared" si="920"/>
        <v>0</v>
      </c>
      <c r="AV92" s="561" t="s">
        <v>1053</v>
      </c>
      <c r="AW92" s="278">
        <f t="shared" si="921"/>
        <v>0</v>
      </c>
      <c r="AX92" s="561" t="s">
        <v>1053</v>
      </c>
      <c r="AY92" s="278">
        <f t="shared" si="922"/>
        <v>0</v>
      </c>
      <c r="AZ92" s="561" t="s">
        <v>1053</v>
      </c>
      <c r="BA92" s="278">
        <f t="shared" si="923"/>
        <v>0</v>
      </c>
      <c r="BB92" s="561"/>
      <c r="BC92" s="278">
        <f t="shared" si="924"/>
        <v>0</v>
      </c>
      <c r="BD92" s="561"/>
      <c r="BE92" s="278">
        <f t="shared" si="925"/>
        <v>0</v>
      </c>
      <c r="BF92" s="561"/>
      <c r="BG92" s="278">
        <f t="shared" si="926"/>
        <v>0</v>
      </c>
      <c r="BH92" s="561"/>
      <c r="BI92" s="278">
        <f t="shared" si="927"/>
        <v>0</v>
      </c>
      <c r="BJ92" s="561"/>
      <c r="BK92" s="278">
        <f t="shared" si="928"/>
        <v>0</v>
      </c>
      <c r="BL92" s="561"/>
      <c r="BM92" s="278">
        <f t="shared" si="929"/>
        <v>0</v>
      </c>
      <c r="BN92" s="561"/>
      <c r="BO92" s="278">
        <f t="shared" si="930"/>
        <v>0</v>
      </c>
      <c r="BP92" s="561"/>
      <c r="BQ92" s="563">
        <f t="shared" si="189"/>
        <v>0</v>
      </c>
      <c r="BR92" s="322">
        <f t="shared" si="777"/>
        <v>0</v>
      </c>
      <c r="BS92" s="27" t="b">
        <f>D92='Orçamento Detalhado'!J98</f>
        <v>1</v>
      </c>
    </row>
    <row r="93" spans="2:71" ht="18" customHeight="1" outlineLevel="2" thickTop="1" thickBot="1">
      <c r="B93" s="215" t="s">
        <v>371</v>
      </c>
      <c r="C93" s="275" t="str">
        <f>IF(VLOOKUP(B93,'Orçamento Detalhado'!$A$11:$I$531,4,)="","",(VLOOKUP(B93,'Orçamento Detalhado'!$A$11:$I$531,4,)))</f>
        <v/>
      </c>
      <c r="D93" s="276" t="str">
        <f>IF(B93="","",VLOOKUP($B93,'Orçamento Detalhado'!$A$11:$J$531,10,))</f>
        <v/>
      </c>
      <c r="E93" s="277">
        <f t="shared" si="776"/>
        <v>0</v>
      </c>
      <c r="F93" s="574">
        <v>89</v>
      </c>
      <c r="G93" s="278">
        <f t="shared" si="871"/>
        <v>0</v>
      </c>
      <c r="H93" s="561"/>
      <c r="I93" s="278">
        <f t="shared" si="872"/>
        <v>0</v>
      </c>
      <c r="J93" s="561"/>
      <c r="K93" s="278">
        <f t="shared" si="873"/>
        <v>0</v>
      </c>
      <c r="L93" s="561"/>
      <c r="M93" s="278">
        <f t="shared" si="874"/>
        <v>0</v>
      </c>
      <c r="N93" s="561"/>
      <c r="O93" s="278">
        <f t="shared" si="875"/>
        <v>0</v>
      </c>
      <c r="P93" s="561"/>
      <c r="Q93" s="278">
        <f t="shared" si="876"/>
        <v>0</v>
      </c>
      <c r="R93" s="561"/>
      <c r="S93" s="278">
        <f t="shared" si="877"/>
        <v>0</v>
      </c>
      <c r="T93" s="561"/>
      <c r="U93" s="278">
        <f t="shared" si="878"/>
        <v>0</v>
      </c>
      <c r="V93" s="561"/>
      <c r="W93" s="278">
        <f t="shared" si="879"/>
        <v>0</v>
      </c>
      <c r="X93" s="561"/>
      <c r="Y93" s="278">
        <f t="shared" si="880"/>
        <v>0</v>
      </c>
      <c r="Z93" s="561"/>
      <c r="AA93" s="278">
        <f t="shared" si="881"/>
        <v>0</v>
      </c>
      <c r="AB93" s="561"/>
      <c r="AC93" s="278">
        <f t="shared" si="882"/>
        <v>0</v>
      </c>
      <c r="AD93" s="561"/>
      <c r="AE93" s="278">
        <f t="shared" si="852"/>
        <v>0</v>
      </c>
      <c r="AF93" s="561" t="s">
        <v>1053</v>
      </c>
      <c r="AG93" s="278">
        <f t="shared" si="883"/>
        <v>0</v>
      </c>
      <c r="AH93" s="561" t="s">
        <v>1053</v>
      </c>
      <c r="AI93" s="278">
        <f t="shared" si="884"/>
        <v>0</v>
      </c>
      <c r="AJ93" s="561" t="s">
        <v>1053</v>
      </c>
      <c r="AK93" s="278">
        <f t="shared" si="885"/>
        <v>0</v>
      </c>
      <c r="AL93" s="561" t="s">
        <v>1053</v>
      </c>
      <c r="AM93" s="278">
        <f t="shared" si="886"/>
        <v>0</v>
      </c>
      <c r="AN93" s="561" t="s">
        <v>1053</v>
      </c>
      <c r="AO93" s="278">
        <f t="shared" si="887"/>
        <v>0</v>
      </c>
      <c r="AP93" s="561" t="s">
        <v>1053</v>
      </c>
      <c r="AQ93" s="278">
        <f t="shared" si="888"/>
        <v>0</v>
      </c>
      <c r="AR93" s="561" t="s">
        <v>1053</v>
      </c>
      <c r="AS93" s="278">
        <f t="shared" si="889"/>
        <v>0</v>
      </c>
      <c r="AT93" s="561" t="s">
        <v>1053</v>
      </c>
      <c r="AU93" s="278">
        <f t="shared" si="890"/>
        <v>0</v>
      </c>
      <c r="AV93" s="561" t="s">
        <v>1053</v>
      </c>
      <c r="AW93" s="278">
        <f t="shared" si="891"/>
        <v>0</v>
      </c>
      <c r="AX93" s="561" t="s">
        <v>1053</v>
      </c>
      <c r="AY93" s="278">
        <f t="shared" si="892"/>
        <v>0</v>
      </c>
      <c r="AZ93" s="561" t="s">
        <v>1053</v>
      </c>
      <c r="BA93" s="278">
        <f t="shared" si="893"/>
        <v>0</v>
      </c>
      <c r="BB93" s="561"/>
      <c r="BC93" s="278">
        <f t="shared" si="894"/>
        <v>0</v>
      </c>
      <c r="BD93" s="561"/>
      <c r="BE93" s="278">
        <f t="shared" si="895"/>
        <v>0</v>
      </c>
      <c r="BF93" s="561"/>
      <c r="BG93" s="278">
        <f t="shared" si="896"/>
        <v>0</v>
      </c>
      <c r="BH93" s="561"/>
      <c r="BI93" s="278">
        <f t="shared" si="897"/>
        <v>0</v>
      </c>
      <c r="BJ93" s="561"/>
      <c r="BK93" s="278">
        <f t="shared" si="898"/>
        <v>0</v>
      </c>
      <c r="BL93" s="561"/>
      <c r="BM93" s="278">
        <f t="shared" si="899"/>
        <v>0</v>
      </c>
      <c r="BN93" s="561"/>
      <c r="BO93" s="278">
        <f t="shared" si="900"/>
        <v>0</v>
      </c>
      <c r="BP93" s="561"/>
      <c r="BQ93" s="563">
        <f t="shared" si="189"/>
        <v>0</v>
      </c>
      <c r="BR93" s="322">
        <f t="shared" si="777"/>
        <v>0</v>
      </c>
      <c r="BS93" s="27" t="b">
        <f>D93='Orçamento Detalhado'!J99</f>
        <v>1</v>
      </c>
    </row>
    <row r="94" spans="2:71" ht="18" customHeight="1" outlineLevel="2" thickTop="1" thickBot="1">
      <c r="B94" s="215" t="s">
        <v>372</v>
      </c>
      <c r="C94" s="275" t="str">
        <f>IF(VLOOKUP(B94,'Orçamento Detalhado'!$A$11:$I$531,4,)="","",(VLOOKUP(B94,'Orçamento Detalhado'!$A$11:$I$531,4,)))</f>
        <v/>
      </c>
      <c r="D94" s="276" t="str">
        <f>IF(B94="","",VLOOKUP($B94,'Orçamento Detalhado'!$A$11:$J$531,10,))</f>
        <v/>
      </c>
      <c r="E94" s="277">
        <f t="shared" si="776"/>
        <v>0</v>
      </c>
      <c r="F94" s="574">
        <v>90</v>
      </c>
      <c r="G94" s="278">
        <f t="shared" si="871"/>
        <v>0</v>
      </c>
      <c r="H94" s="561"/>
      <c r="I94" s="278">
        <f t="shared" si="872"/>
        <v>0</v>
      </c>
      <c r="J94" s="561"/>
      <c r="K94" s="278">
        <f t="shared" si="873"/>
        <v>0</v>
      </c>
      <c r="L94" s="561"/>
      <c r="M94" s="278">
        <f t="shared" si="874"/>
        <v>0</v>
      </c>
      <c r="N94" s="561"/>
      <c r="O94" s="278">
        <f t="shared" si="875"/>
        <v>0</v>
      </c>
      <c r="P94" s="561"/>
      <c r="Q94" s="278">
        <f t="shared" si="876"/>
        <v>0</v>
      </c>
      <c r="R94" s="561"/>
      <c r="S94" s="278">
        <f t="shared" si="877"/>
        <v>0</v>
      </c>
      <c r="T94" s="561"/>
      <c r="U94" s="278">
        <f t="shared" si="878"/>
        <v>0</v>
      </c>
      <c r="V94" s="561"/>
      <c r="W94" s="278">
        <f t="shared" si="879"/>
        <v>0</v>
      </c>
      <c r="X94" s="561"/>
      <c r="Y94" s="278">
        <f t="shared" si="880"/>
        <v>0</v>
      </c>
      <c r="Z94" s="561"/>
      <c r="AA94" s="278">
        <f t="shared" si="881"/>
        <v>0</v>
      </c>
      <c r="AB94" s="561"/>
      <c r="AC94" s="278">
        <f t="shared" si="882"/>
        <v>0</v>
      </c>
      <c r="AD94" s="561"/>
      <c r="AE94" s="278">
        <f t="shared" ref="AE94:AE98" si="931">IFERROR($D94*AF94,0)</f>
        <v>0</v>
      </c>
      <c r="AF94" s="561" t="s">
        <v>1053</v>
      </c>
      <c r="AG94" s="278">
        <f t="shared" si="883"/>
        <v>0</v>
      </c>
      <c r="AH94" s="561" t="s">
        <v>1053</v>
      </c>
      <c r="AI94" s="278">
        <f t="shared" si="884"/>
        <v>0</v>
      </c>
      <c r="AJ94" s="561" t="s">
        <v>1053</v>
      </c>
      <c r="AK94" s="278">
        <f t="shared" si="885"/>
        <v>0</v>
      </c>
      <c r="AL94" s="561" t="s">
        <v>1053</v>
      </c>
      <c r="AM94" s="278">
        <f t="shared" si="886"/>
        <v>0</v>
      </c>
      <c r="AN94" s="561" t="s">
        <v>1053</v>
      </c>
      <c r="AO94" s="278">
        <f t="shared" si="887"/>
        <v>0</v>
      </c>
      <c r="AP94" s="561" t="s">
        <v>1053</v>
      </c>
      <c r="AQ94" s="278">
        <f t="shared" si="888"/>
        <v>0</v>
      </c>
      <c r="AR94" s="561" t="s">
        <v>1053</v>
      </c>
      <c r="AS94" s="278">
        <f t="shared" si="889"/>
        <v>0</v>
      </c>
      <c r="AT94" s="561" t="s">
        <v>1053</v>
      </c>
      <c r="AU94" s="278">
        <f t="shared" si="890"/>
        <v>0</v>
      </c>
      <c r="AV94" s="561" t="s">
        <v>1053</v>
      </c>
      <c r="AW94" s="278">
        <f t="shared" si="891"/>
        <v>0</v>
      </c>
      <c r="AX94" s="561" t="s">
        <v>1053</v>
      </c>
      <c r="AY94" s="278">
        <f t="shared" si="892"/>
        <v>0</v>
      </c>
      <c r="AZ94" s="561" t="s">
        <v>1053</v>
      </c>
      <c r="BA94" s="278">
        <f t="shared" si="893"/>
        <v>0</v>
      </c>
      <c r="BB94" s="561"/>
      <c r="BC94" s="278">
        <f t="shared" si="894"/>
        <v>0</v>
      </c>
      <c r="BD94" s="561"/>
      <c r="BE94" s="278">
        <f t="shared" si="895"/>
        <v>0</v>
      </c>
      <c r="BF94" s="561"/>
      <c r="BG94" s="278">
        <f t="shared" si="896"/>
        <v>0</v>
      </c>
      <c r="BH94" s="561"/>
      <c r="BI94" s="278">
        <f t="shared" si="897"/>
        <v>0</v>
      </c>
      <c r="BJ94" s="561"/>
      <c r="BK94" s="278">
        <f t="shared" si="898"/>
        <v>0</v>
      </c>
      <c r="BL94" s="561"/>
      <c r="BM94" s="278">
        <f t="shared" si="899"/>
        <v>0</v>
      </c>
      <c r="BN94" s="561"/>
      <c r="BO94" s="278">
        <f t="shared" si="900"/>
        <v>0</v>
      </c>
      <c r="BP94" s="561"/>
      <c r="BQ94" s="563">
        <f t="shared" si="189"/>
        <v>0</v>
      </c>
      <c r="BR94" s="322">
        <f t="shared" si="777"/>
        <v>0</v>
      </c>
      <c r="BS94" s="27" t="b">
        <f>D94='Orçamento Detalhado'!J100</f>
        <v>1</v>
      </c>
    </row>
    <row r="95" spans="2:71" ht="18" customHeight="1" outlineLevel="2" thickTop="1" thickBot="1">
      <c r="B95" s="215" t="s">
        <v>373</v>
      </c>
      <c r="C95" s="275" t="str">
        <f>IF(VLOOKUP(B95,'Orçamento Detalhado'!$A$11:$I$531,4,)="","",(VLOOKUP(B95,'Orçamento Detalhado'!$A$11:$I$531,4,)))</f>
        <v/>
      </c>
      <c r="D95" s="276" t="str">
        <f>IF(B95="","",VLOOKUP($B95,'Orçamento Detalhado'!$A$11:$J$531,10,))</f>
        <v/>
      </c>
      <c r="E95" s="277">
        <f t="shared" si="776"/>
        <v>0</v>
      </c>
      <c r="F95" s="574">
        <v>91</v>
      </c>
      <c r="G95" s="278">
        <f t="shared" ref="G95:G98" si="932">IFERROR($D95*H95,0)</f>
        <v>0</v>
      </c>
      <c r="H95" s="561"/>
      <c r="I95" s="278">
        <f t="shared" ref="I95:I98" si="933">IFERROR($D95*J95,0)</f>
        <v>0</v>
      </c>
      <c r="J95" s="561"/>
      <c r="K95" s="278">
        <f t="shared" ref="K95:K98" si="934">IFERROR($D95*L95,0)</f>
        <v>0</v>
      </c>
      <c r="L95" s="561"/>
      <c r="M95" s="278">
        <f t="shared" ref="M95:M98" si="935">IFERROR($D95*N95,0)</f>
        <v>0</v>
      </c>
      <c r="N95" s="561"/>
      <c r="O95" s="278">
        <f t="shared" ref="O95:O98" si="936">IFERROR($D95*P95,0)</f>
        <v>0</v>
      </c>
      <c r="P95" s="561"/>
      <c r="Q95" s="278">
        <f t="shared" ref="Q95:Q98" si="937">IFERROR($D95*R95,0)</f>
        <v>0</v>
      </c>
      <c r="R95" s="561"/>
      <c r="S95" s="278">
        <f t="shared" ref="S95:S98" si="938">IFERROR($D95*T95,0)</f>
        <v>0</v>
      </c>
      <c r="T95" s="561"/>
      <c r="U95" s="278">
        <f t="shared" ref="U95:U98" si="939">IFERROR($D95*V95,0)</f>
        <v>0</v>
      </c>
      <c r="V95" s="561"/>
      <c r="W95" s="278">
        <f t="shared" ref="W95:W98" si="940">IFERROR($D95*X95,0)</f>
        <v>0</v>
      </c>
      <c r="X95" s="561"/>
      <c r="Y95" s="278">
        <f t="shared" ref="Y95:Y98" si="941">IFERROR($D95*Z95,0)</f>
        <v>0</v>
      </c>
      <c r="Z95" s="561"/>
      <c r="AA95" s="278">
        <f t="shared" ref="AA95:AA98" si="942">IFERROR($D95*AB95,0)</f>
        <v>0</v>
      </c>
      <c r="AB95" s="561"/>
      <c r="AC95" s="278">
        <f t="shared" ref="AC95:AC98" si="943">IFERROR($D95*AD95,0)</f>
        <v>0</v>
      </c>
      <c r="AD95" s="561"/>
      <c r="AE95" s="278">
        <f t="shared" si="931"/>
        <v>0</v>
      </c>
      <c r="AF95" s="561" t="s">
        <v>1053</v>
      </c>
      <c r="AG95" s="278">
        <f t="shared" ref="AG95:AG98" si="944">IFERROR($D95*AH95,0)</f>
        <v>0</v>
      </c>
      <c r="AH95" s="561" t="s">
        <v>1053</v>
      </c>
      <c r="AI95" s="278">
        <f t="shared" ref="AI95:AI98" si="945">IFERROR($D95*AJ95,0)</f>
        <v>0</v>
      </c>
      <c r="AJ95" s="561" t="s">
        <v>1053</v>
      </c>
      <c r="AK95" s="278">
        <f t="shared" ref="AK95:AK98" si="946">IFERROR($D95*AL95,0)</f>
        <v>0</v>
      </c>
      <c r="AL95" s="561" t="s">
        <v>1053</v>
      </c>
      <c r="AM95" s="278">
        <f t="shared" ref="AM95:AM98" si="947">IFERROR($D95*AN95,0)</f>
        <v>0</v>
      </c>
      <c r="AN95" s="561" t="s">
        <v>1053</v>
      </c>
      <c r="AO95" s="278">
        <f t="shared" ref="AO95:AO98" si="948">IFERROR($D95*AP95,0)</f>
        <v>0</v>
      </c>
      <c r="AP95" s="561" t="s">
        <v>1053</v>
      </c>
      <c r="AQ95" s="278">
        <f t="shared" ref="AQ95:AQ98" si="949">IFERROR($D95*AR95,0)</f>
        <v>0</v>
      </c>
      <c r="AR95" s="561" t="s">
        <v>1053</v>
      </c>
      <c r="AS95" s="278">
        <f t="shared" ref="AS95:AS98" si="950">IFERROR($D95*AT95,0)</f>
        <v>0</v>
      </c>
      <c r="AT95" s="561" t="s">
        <v>1053</v>
      </c>
      <c r="AU95" s="278">
        <f t="shared" ref="AU95:AU98" si="951">IFERROR($D95*AV95,0)</f>
        <v>0</v>
      </c>
      <c r="AV95" s="561" t="s">
        <v>1053</v>
      </c>
      <c r="AW95" s="278">
        <f t="shared" ref="AW95:AW98" si="952">IFERROR($D95*AX95,0)</f>
        <v>0</v>
      </c>
      <c r="AX95" s="561" t="s">
        <v>1053</v>
      </c>
      <c r="AY95" s="278">
        <f t="shared" ref="AY95:AY98" si="953">IFERROR($D95*AZ95,0)</f>
        <v>0</v>
      </c>
      <c r="AZ95" s="561" t="s">
        <v>1053</v>
      </c>
      <c r="BA95" s="278">
        <f t="shared" ref="BA95:BA98" si="954">IFERROR($D95*BB95,0)</f>
        <v>0</v>
      </c>
      <c r="BB95" s="561"/>
      <c r="BC95" s="278">
        <f t="shared" ref="BC95:BC98" si="955">IFERROR($D95*BD95,0)</f>
        <v>0</v>
      </c>
      <c r="BD95" s="561"/>
      <c r="BE95" s="278">
        <f t="shared" ref="BE95:BE98" si="956">IFERROR($D95*BF95,0)</f>
        <v>0</v>
      </c>
      <c r="BF95" s="561"/>
      <c r="BG95" s="278">
        <f t="shared" ref="BG95:BG98" si="957">IFERROR($D95*BH95,0)</f>
        <v>0</v>
      </c>
      <c r="BH95" s="561"/>
      <c r="BI95" s="278">
        <f t="shared" ref="BI95:BI98" si="958">IFERROR($D95*BJ95,0)</f>
        <v>0</v>
      </c>
      <c r="BJ95" s="561"/>
      <c r="BK95" s="278">
        <f t="shared" ref="BK95:BK98" si="959">IFERROR($D95*BL95,0)</f>
        <v>0</v>
      </c>
      <c r="BL95" s="561"/>
      <c r="BM95" s="278">
        <f t="shared" ref="BM95:BM98" si="960">IFERROR($D95*BN95,0)</f>
        <v>0</v>
      </c>
      <c r="BN95" s="561"/>
      <c r="BO95" s="278">
        <f t="shared" ref="BO95:BO98" si="961">IFERROR($D95*BP95,0)</f>
        <v>0</v>
      </c>
      <c r="BP95" s="561"/>
      <c r="BQ95" s="563">
        <f t="shared" ref="BQ95:BQ98" si="962">SUM(BN95,BL95,BJ95,BH95,BF95,BD95,BB95,AZ95,AX95,AV95,AT95,AR95,AP95,AN95,AL95,AJ95,AH95,AF95,AD95,AB95,Z95,X95,V95,T95,R95,P95,N95,L95,J95,H95,BP95)</f>
        <v>0</v>
      </c>
      <c r="BR95" s="322">
        <f t="shared" si="777"/>
        <v>0</v>
      </c>
      <c r="BS95" s="27" t="b">
        <f>D95='Orçamento Detalhado'!J101</f>
        <v>1</v>
      </c>
    </row>
    <row r="96" spans="2:71" ht="18" customHeight="1" outlineLevel="2" thickTop="1" thickBot="1">
      <c r="B96" s="215" t="s">
        <v>374</v>
      </c>
      <c r="C96" s="275" t="str">
        <f>IF(VLOOKUP(B96,'Orçamento Detalhado'!$A$11:$I$531,4,)="","",(VLOOKUP(B96,'Orçamento Detalhado'!$A$11:$I$531,4,)))</f>
        <v/>
      </c>
      <c r="D96" s="276" t="str">
        <f>IF(B96="","",VLOOKUP($B96,'Orçamento Detalhado'!$A$11:$J$531,10,))</f>
        <v/>
      </c>
      <c r="E96" s="277">
        <f t="shared" si="776"/>
        <v>0</v>
      </c>
      <c r="F96" s="574">
        <v>92</v>
      </c>
      <c r="G96" s="278">
        <f t="shared" si="932"/>
        <v>0</v>
      </c>
      <c r="H96" s="561"/>
      <c r="I96" s="278">
        <f t="shared" si="933"/>
        <v>0</v>
      </c>
      <c r="J96" s="561"/>
      <c r="K96" s="278">
        <f t="shared" si="934"/>
        <v>0</v>
      </c>
      <c r="L96" s="561"/>
      <c r="M96" s="278">
        <f t="shared" si="935"/>
        <v>0</v>
      </c>
      <c r="N96" s="561"/>
      <c r="O96" s="278">
        <f t="shared" si="936"/>
        <v>0</v>
      </c>
      <c r="P96" s="561"/>
      <c r="Q96" s="278">
        <f t="shared" si="937"/>
        <v>0</v>
      </c>
      <c r="R96" s="561"/>
      <c r="S96" s="278">
        <f t="shared" si="938"/>
        <v>0</v>
      </c>
      <c r="T96" s="561"/>
      <c r="U96" s="278">
        <f t="shared" si="939"/>
        <v>0</v>
      </c>
      <c r="V96" s="561"/>
      <c r="W96" s="278">
        <f t="shared" si="940"/>
        <v>0</v>
      </c>
      <c r="X96" s="561"/>
      <c r="Y96" s="278">
        <f t="shared" si="941"/>
        <v>0</v>
      </c>
      <c r="Z96" s="561"/>
      <c r="AA96" s="278">
        <f t="shared" si="942"/>
        <v>0</v>
      </c>
      <c r="AB96" s="561"/>
      <c r="AC96" s="278">
        <f t="shared" si="943"/>
        <v>0</v>
      </c>
      <c r="AD96" s="561"/>
      <c r="AE96" s="278">
        <f t="shared" si="931"/>
        <v>0</v>
      </c>
      <c r="AF96" s="561" t="s">
        <v>1053</v>
      </c>
      <c r="AG96" s="278">
        <f t="shared" si="944"/>
        <v>0</v>
      </c>
      <c r="AH96" s="561" t="s">
        <v>1053</v>
      </c>
      <c r="AI96" s="278">
        <f t="shared" si="945"/>
        <v>0</v>
      </c>
      <c r="AJ96" s="561" t="s">
        <v>1053</v>
      </c>
      <c r="AK96" s="278">
        <f t="shared" si="946"/>
        <v>0</v>
      </c>
      <c r="AL96" s="561" t="s">
        <v>1053</v>
      </c>
      <c r="AM96" s="278">
        <f t="shared" si="947"/>
        <v>0</v>
      </c>
      <c r="AN96" s="561" t="s">
        <v>1053</v>
      </c>
      <c r="AO96" s="278">
        <f t="shared" si="948"/>
        <v>0</v>
      </c>
      <c r="AP96" s="561" t="s">
        <v>1053</v>
      </c>
      <c r="AQ96" s="278">
        <f t="shared" si="949"/>
        <v>0</v>
      </c>
      <c r="AR96" s="561" t="s">
        <v>1053</v>
      </c>
      <c r="AS96" s="278">
        <f t="shared" si="950"/>
        <v>0</v>
      </c>
      <c r="AT96" s="561" t="s">
        <v>1053</v>
      </c>
      <c r="AU96" s="278">
        <f t="shared" si="951"/>
        <v>0</v>
      </c>
      <c r="AV96" s="561" t="s">
        <v>1053</v>
      </c>
      <c r="AW96" s="278">
        <f t="shared" si="952"/>
        <v>0</v>
      </c>
      <c r="AX96" s="561" t="s">
        <v>1053</v>
      </c>
      <c r="AY96" s="278">
        <f t="shared" si="953"/>
        <v>0</v>
      </c>
      <c r="AZ96" s="561" t="s">
        <v>1053</v>
      </c>
      <c r="BA96" s="278">
        <f t="shared" si="954"/>
        <v>0</v>
      </c>
      <c r="BB96" s="561"/>
      <c r="BC96" s="278">
        <f t="shared" si="955"/>
        <v>0</v>
      </c>
      <c r="BD96" s="561"/>
      <c r="BE96" s="278">
        <f t="shared" si="956"/>
        <v>0</v>
      </c>
      <c r="BF96" s="561"/>
      <c r="BG96" s="278">
        <f t="shared" si="957"/>
        <v>0</v>
      </c>
      <c r="BH96" s="561"/>
      <c r="BI96" s="278">
        <f t="shared" si="958"/>
        <v>0</v>
      </c>
      <c r="BJ96" s="561"/>
      <c r="BK96" s="278">
        <f t="shared" si="959"/>
        <v>0</v>
      </c>
      <c r="BL96" s="561"/>
      <c r="BM96" s="278">
        <f t="shared" si="960"/>
        <v>0</v>
      </c>
      <c r="BN96" s="561"/>
      <c r="BO96" s="278">
        <f t="shared" si="961"/>
        <v>0</v>
      </c>
      <c r="BP96" s="561"/>
      <c r="BQ96" s="563">
        <f t="shared" si="962"/>
        <v>0</v>
      </c>
      <c r="BR96" s="322">
        <f t="shared" si="777"/>
        <v>0</v>
      </c>
      <c r="BS96" s="27" t="b">
        <f>D96='Orçamento Detalhado'!J102</f>
        <v>1</v>
      </c>
    </row>
    <row r="97" spans="2:71" ht="18" customHeight="1" outlineLevel="2" thickTop="1" thickBot="1">
      <c r="B97" s="215" t="s">
        <v>375</v>
      </c>
      <c r="C97" s="275" t="str">
        <f>IF(VLOOKUP(B97,'Orçamento Detalhado'!$A$11:$I$531,4,)="","",(VLOOKUP(B97,'Orçamento Detalhado'!$A$11:$I$531,4,)))</f>
        <v/>
      </c>
      <c r="D97" s="276" t="str">
        <f>IF(B97="","",VLOOKUP($B97,'Orçamento Detalhado'!$A$11:$J$531,10,))</f>
        <v/>
      </c>
      <c r="E97" s="277">
        <f t="shared" si="776"/>
        <v>0</v>
      </c>
      <c r="F97" s="574">
        <v>93</v>
      </c>
      <c r="G97" s="278">
        <f t="shared" si="932"/>
        <v>0</v>
      </c>
      <c r="H97" s="561"/>
      <c r="I97" s="278">
        <f t="shared" si="933"/>
        <v>0</v>
      </c>
      <c r="J97" s="561"/>
      <c r="K97" s="278">
        <f t="shared" si="934"/>
        <v>0</v>
      </c>
      <c r="L97" s="561"/>
      <c r="M97" s="278">
        <f t="shared" si="935"/>
        <v>0</v>
      </c>
      <c r="N97" s="561"/>
      <c r="O97" s="278">
        <f t="shared" si="936"/>
        <v>0</v>
      </c>
      <c r="P97" s="561"/>
      <c r="Q97" s="278">
        <f t="shared" si="937"/>
        <v>0</v>
      </c>
      <c r="R97" s="561"/>
      <c r="S97" s="278">
        <f t="shared" si="938"/>
        <v>0</v>
      </c>
      <c r="T97" s="561"/>
      <c r="U97" s="278">
        <f t="shared" si="939"/>
        <v>0</v>
      </c>
      <c r="V97" s="561"/>
      <c r="W97" s="278">
        <f t="shared" si="940"/>
        <v>0</v>
      </c>
      <c r="X97" s="561"/>
      <c r="Y97" s="278">
        <f t="shared" si="941"/>
        <v>0</v>
      </c>
      <c r="Z97" s="561"/>
      <c r="AA97" s="278">
        <f t="shared" si="942"/>
        <v>0</v>
      </c>
      <c r="AB97" s="561"/>
      <c r="AC97" s="278">
        <f t="shared" si="943"/>
        <v>0</v>
      </c>
      <c r="AD97" s="561"/>
      <c r="AE97" s="278">
        <f t="shared" si="931"/>
        <v>0</v>
      </c>
      <c r="AF97" s="561" t="s">
        <v>1053</v>
      </c>
      <c r="AG97" s="278">
        <f t="shared" si="944"/>
        <v>0</v>
      </c>
      <c r="AH97" s="561" t="s">
        <v>1053</v>
      </c>
      <c r="AI97" s="278">
        <f t="shared" si="945"/>
        <v>0</v>
      </c>
      <c r="AJ97" s="561" t="s">
        <v>1053</v>
      </c>
      <c r="AK97" s="278">
        <f t="shared" si="946"/>
        <v>0</v>
      </c>
      <c r="AL97" s="561" t="s">
        <v>1053</v>
      </c>
      <c r="AM97" s="278">
        <f t="shared" si="947"/>
        <v>0</v>
      </c>
      <c r="AN97" s="561" t="s">
        <v>1053</v>
      </c>
      <c r="AO97" s="278">
        <f t="shared" si="948"/>
        <v>0</v>
      </c>
      <c r="AP97" s="561" t="s">
        <v>1053</v>
      </c>
      <c r="AQ97" s="278">
        <f t="shared" si="949"/>
        <v>0</v>
      </c>
      <c r="AR97" s="561" t="s">
        <v>1053</v>
      </c>
      <c r="AS97" s="278">
        <f t="shared" si="950"/>
        <v>0</v>
      </c>
      <c r="AT97" s="561" t="s">
        <v>1053</v>
      </c>
      <c r="AU97" s="278">
        <f t="shared" si="951"/>
        <v>0</v>
      </c>
      <c r="AV97" s="561" t="s">
        <v>1053</v>
      </c>
      <c r="AW97" s="278">
        <f t="shared" si="952"/>
        <v>0</v>
      </c>
      <c r="AX97" s="561" t="s">
        <v>1053</v>
      </c>
      <c r="AY97" s="278">
        <f t="shared" si="953"/>
        <v>0</v>
      </c>
      <c r="AZ97" s="561" t="s">
        <v>1053</v>
      </c>
      <c r="BA97" s="278">
        <f t="shared" si="954"/>
        <v>0</v>
      </c>
      <c r="BB97" s="561"/>
      <c r="BC97" s="278">
        <f t="shared" si="955"/>
        <v>0</v>
      </c>
      <c r="BD97" s="561"/>
      <c r="BE97" s="278">
        <f t="shared" si="956"/>
        <v>0</v>
      </c>
      <c r="BF97" s="561"/>
      <c r="BG97" s="278">
        <f t="shared" si="957"/>
        <v>0</v>
      </c>
      <c r="BH97" s="561"/>
      <c r="BI97" s="278">
        <f t="shared" si="958"/>
        <v>0</v>
      </c>
      <c r="BJ97" s="561"/>
      <c r="BK97" s="278">
        <f t="shared" si="959"/>
        <v>0</v>
      </c>
      <c r="BL97" s="561"/>
      <c r="BM97" s="278">
        <f t="shared" si="960"/>
        <v>0</v>
      </c>
      <c r="BN97" s="561"/>
      <c r="BO97" s="278">
        <f t="shared" si="961"/>
        <v>0</v>
      </c>
      <c r="BP97" s="561"/>
      <c r="BQ97" s="563">
        <f t="shared" si="962"/>
        <v>0</v>
      </c>
      <c r="BR97" s="322">
        <f t="shared" si="777"/>
        <v>0</v>
      </c>
      <c r="BS97" s="27" t="b">
        <f>D97='Orçamento Detalhado'!J103</f>
        <v>1</v>
      </c>
    </row>
    <row r="98" spans="2:71" ht="18" customHeight="1" outlineLevel="2" thickTop="1" thickBot="1">
      <c r="B98" s="215" t="s">
        <v>376</v>
      </c>
      <c r="C98" s="275" t="str">
        <f>IF(VLOOKUP(B98,'Orçamento Detalhado'!$A$11:$I$531,4,)="","",(VLOOKUP(B98,'Orçamento Detalhado'!$A$11:$I$531,4,)))</f>
        <v/>
      </c>
      <c r="D98" s="276" t="str">
        <f>IF(B98="","",VLOOKUP($B98,'Orçamento Detalhado'!$A$11:$J$531,10,))</f>
        <v/>
      </c>
      <c r="E98" s="277">
        <f t="shared" si="776"/>
        <v>0</v>
      </c>
      <c r="F98" s="574">
        <v>94</v>
      </c>
      <c r="G98" s="278">
        <f t="shared" si="932"/>
        <v>0</v>
      </c>
      <c r="H98" s="561"/>
      <c r="I98" s="278">
        <f t="shared" si="933"/>
        <v>0</v>
      </c>
      <c r="J98" s="561"/>
      <c r="K98" s="278">
        <f t="shared" si="934"/>
        <v>0</v>
      </c>
      <c r="L98" s="561"/>
      <c r="M98" s="278">
        <f t="shared" si="935"/>
        <v>0</v>
      </c>
      <c r="N98" s="561"/>
      <c r="O98" s="278">
        <f t="shared" si="936"/>
        <v>0</v>
      </c>
      <c r="P98" s="561"/>
      <c r="Q98" s="278">
        <f t="shared" si="937"/>
        <v>0</v>
      </c>
      <c r="R98" s="561"/>
      <c r="S98" s="278">
        <f t="shared" si="938"/>
        <v>0</v>
      </c>
      <c r="T98" s="561"/>
      <c r="U98" s="278">
        <f t="shared" si="939"/>
        <v>0</v>
      </c>
      <c r="V98" s="561"/>
      <c r="W98" s="278">
        <f t="shared" si="940"/>
        <v>0</v>
      </c>
      <c r="X98" s="561"/>
      <c r="Y98" s="278">
        <f t="shared" si="941"/>
        <v>0</v>
      </c>
      <c r="Z98" s="561"/>
      <c r="AA98" s="278">
        <f t="shared" si="942"/>
        <v>0</v>
      </c>
      <c r="AB98" s="561"/>
      <c r="AC98" s="278">
        <f t="shared" si="943"/>
        <v>0</v>
      </c>
      <c r="AD98" s="561"/>
      <c r="AE98" s="278">
        <f t="shared" si="931"/>
        <v>0</v>
      </c>
      <c r="AF98" s="561" t="s">
        <v>1053</v>
      </c>
      <c r="AG98" s="278">
        <f t="shared" si="944"/>
        <v>0</v>
      </c>
      <c r="AH98" s="561" t="s">
        <v>1053</v>
      </c>
      <c r="AI98" s="278">
        <f t="shared" si="945"/>
        <v>0</v>
      </c>
      <c r="AJ98" s="561" t="s">
        <v>1053</v>
      </c>
      <c r="AK98" s="278">
        <f t="shared" si="946"/>
        <v>0</v>
      </c>
      <c r="AL98" s="561" t="s">
        <v>1053</v>
      </c>
      <c r="AM98" s="278">
        <f t="shared" si="947"/>
        <v>0</v>
      </c>
      <c r="AN98" s="561" t="s">
        <v>1053</v>
      </c>
      <c r="AO98" s="278">
        <f t="shared" si="948"/>
        <v>0</v>
      </c>
      <c r="AP98" s="561" t="s">
        <v>1053</v>
      </c>
      <c r="AQ98" s="278">
        <f t="shared" si="949"/>
        <v>0</v>
      </c>
      <c r="AR98" s="561" t="s">
        <v>1053</v>
      </c>
      <c r="AS98" s="278">
        <f t="shared" si="950"/>
        <v>0</v>
      </c>
      <c r="AT98" s="561" t="s">
        <v>1053</v>
      </c>
      <c r="AU98" s="278">
        <f t="shared" si="951"/>
        <v>0</v>
      </c>
      <c r="AV98" s="561" t="s">
        <v>1053</v>
      </c>
      <c r="AW98" s="278">
        <f t="shared" si="952"/>
        <v>0</v>
      </c>
      <c r="AX98" s="561" t="s">
        <v>1053</v>
      </c>
      <c r="AY98" s="278">
        <f t="shared" si="953"/>
        <v>0</v>
      </c>
      <c r="AZ98" s="561" t="s">
        <v>1053</v>
      </c>
      <c r="BA98" s="278">
        <f t="shared" si="954"/>
        <v>0</v>
      </c>
      <c r="BB98" s="561"/>
      <c r="BC98" s="278">
        <f t="shared" si="955"/>
        <v>0</v>
      </c>
      <c r="BD98" s="561"/>
      <c r="BE98" s="278">
        <f t="shared" si="956"/>
        <v>0</v>
      </c>
      <c r="BF98" s="561"/>
      <c r="BG98" s="278">
        <f t="shared" si="957"/>
        <v>0</v>
      </c>
      <c r="BH98" s="561"/>
      <c r="BI98" s="278">
        <f t="shared" si="958"/>
        <v>0</v>
      </c>
      <c r="BJ98" s="561"/>
      <c r="BK98" s="278">
        <f t="shared" si="959"/>
        <v>0</v>
      </c>
      <c r="BL98" s="561"/>
      <c r="BM98" s="278">
        <f t="shared" si="960"/>
        <v>0</v>
      </c>
      <c r="BN98" s="561"/>
      <c r="BO98" s="278">
        <f t="shared" si="961"/>
        <v>0</v>
      </c>
      <c r="BP98" s="561"/>
      <c r="BQ98" s="563">
        <f t="shared" si="962"/>
        <v>0</v>
      </c>
      <c r="BR98" s="322">
        <f t="shared" si="777"/>
        <v>0</v>
      </c>
      <c r="BS98" s="27" t="b">
        <f>D98='Orçamento Detalhado'!J104</f>
        <v>1</v>
      </c>
    </row>
    <row r="99" spans="2:71" ht="18" customHeight="1" outlineLevel="2" thickTop="1" thickBot="1">
      <c r="B99" s="215" t="s">
        <v>377</v>
      </c>
      <c r="C99" s="275" t="str">
        <f>IF(VLOOKUP(B99,'Orçamento Detalhado'!$A$11:$I$531,4,)="","",(VLOOKUP(B99,'Orçamento Detalhado'!$A$11:$I$531,4,)))</f>
        <v/>
      </c>
      <c r="D99" s="276" t="str">
        <f>IF(B99="","",VLOOKUP($B99,'Orçamento Detalhado'!$A$11:$J$531,10,))</f>
        <v/>
      </c>
      <c r="E99" s="277">
        <f t="shared" si="776"/>
        <v>0</v>
      </c>
      <c r="F99" s="574">
        <v>95</v>
      </c>
      <c r="G99" s="278">
        <f t="shared" ref="G99" si="963">IFERROR($D99*H99,0)</f>
        <v>0</v>
      </c>
      <c r="H99" s="561"/>
      <c r="I99" s="278">
        <f t="shared" ref="I99" si="964">IFERROR($D99*J99,0)</f>
        <v>0</v>
      </c>
      <c r="J99" s="561"/>
      <c r="K99" s="278">
        <f t="shared" ref="K99" si="965">IFERROR($D99*L99,0)</f>
        <v>0</v>
      </c>
      <c r="L99" s="561"/>
      <c r="M99" s="278">
        <f t="shared" ref="M99" si="966">IFERROR($D99*N99,0)</f>
        <v>0</v>
      </c>
      <c r="N99" s="561"/>
      <c r="O99" s="278">
        <f t="shared" ref="O99" si="967">IFERROR($D99*P99,0)</f>
        <v>0</v>
      </c>
      <c r="P99" s="561"/>
      <c r="Q99" s="278">
        <f t="shared" ref="Q99" si="968">IFERROR($D99*R99,0)</f>
        <v>0</v>
      </c>
      <c r="R99" s="561"/>
      <c r="S99" s="278">
        <f t="shared" ref="S99" si="969">IFERROR($D99*T99,0)</f>
        <v>0</v>
      </c>
      <c r="T99" s="561"/>
      <c r="U99" s="278">
        <f t="shared" ref="U99" si="970">IFERROR($D99*V99,0)</f>
        <v>0</v>
      </c>
      <c r="V99" s="561"/>
      <c r="W99" s="278">
        <f t="shared" ref="W99" si="971">IFERROR($D99*X99,0)</f>
        <v>0</v>
      </c>
      <c r="X99" s="561"/>
      <c r="Y99" s="278">
        <f t="shared" ref="Y99" si="972">IFERROR($D99*Z99,0)</f>
        <v>0</v>
      </c>
      <c r="Z99" s="561"/>
      <c r="AA99" s="278">
        <f t="shared" ref="AA99" si="973">IFERROR($D99*AB99,0)</f>
        <v>0</v>
      </c>
      <c r="AB99" s="561"/>
      <c r="AC99" s="278">
        <f t="shared" ref="AC99" si="974">IFERROR($D99*AD99,0)</f>
        <v>0</v>
      </c>
      <c r="AD99" s="561"/>
      <c r="AE99" s="278">
        <f t="shared" ref="AE99" si="975">IFERROR($D99*AF99,0)</f>
        <v>0</v>
      </c>
      <c r="AF99" s="561" t="s">
        <v>1053</v>
      </c>
      <c r="AG99" s="278">
        <f t="shared" ref="AG99" si="976">IFERROR($D99*AH99,0)</f>
        <v>0</v>
      </c>
      <c r="AH99" s="561" t="s">
        <v>1053</v>
      </c>
      <c r="AI99" s="278">
        <f t="shared" ref="AI99" si="977">IFERROR($D99*AJ99,0)</f>
        <v>0</v>
      </c>
      <c r="AJ99" s="561" t="s">
        <v>1053</v>
      </c>
      <c r="AK99" s="278">
        <f t="shared" ref="AK99" si="978">IFERROR($D99*AL99,0)</f>
        <v>0</v>
      </c>
      <c r="AL99" s="561" t="s">
        <v>1053</v>
      </c>
      <c r="AM99" s="278">
        <f t="shared" ref="AM99" si="979">IFERROR($D99*AN99,0)</f>
        <v>0</v>
      </c>
      <c r="AN99" s="561" t="s">
        <v>1053</v>
      </c>
      <c r="AO99" s="278">
        <f t="shared" ref="AO99" si="980">IFERROR($D99*AP99,0)</f>
        <v>0</v>
      </c>
      <c r="AP99" s="561" t="s">
        <v>1053</v>
      </c>
      <c r="AQ99" s="278">
        <f t="shared" ref="AQ99" si="981">IFERROR($D99*AR99,0)</f>
        <v>0</v>
      </c>
      <c r="AR99" s="561" t="s">
        <v>1053</v>
      </c>
      <c r="AS99" s="278">
        <f t="shared" ref="AS99" si="982">IFERROR($D99*AT99,0)</f>
        <v>0</v>
      </c>
      <c r="AT99" s="561" t="s">
        <v>1053</v>
      </c>
      <c r="AU99" s="278">
        <f t="shared" ref="AU99" si="983">IFERROR($D99*AV99,0)</f>
        <v>0</v>
      </c>
      <c r="AV99" s="561" t="s">
        <v>1053</v>
      </c>
      <c r="AW99" s="278">
        <f t="shared" ref="AW99" si="984">IFERROR($D99*AX99,0)</f>
        <v>0</v>
      </c>
      <c r="AX99" s="561" t="s">
        <v>1053</v>
      </c>
      <c r="AY99" s="278">
        <f t="shared" ref="AY99" si="985">IFERROR($D99*AZ99,0)</f>
        <v>0</v>
      </c>
      <c r="AZ99" s="561" t="s">
        <v>1053</v>
      </c>
      <c r="BA99" s="278">
        <f t="shared" ref="BA99" si="986">IFERROR($D99*BB99,0)</f>
        <v>0</v>
      </c>
      <c r="BB99" s="561"/>
      <c r="BC99" s="278">
        <f t="shared" ref="BC99" si="987">IFERROR($D99*BD99,0)</f>
        <v>0</v>
      </c>
      <c r="BD99" s="561"/>
      <c r="BE99" s="278">
        <f t="shared" ref="BE99" si="988">IFERROR($D99*BF99,0)</f>
        <v>0</v>
      </c>
      <c r="BF99" s="561"/>
      <c r="BG99" s="278">
        <f t="shared" ref="BG99" si="989">IFERROR($D99*BH99,0)</f>
        <v>0</v>
      </c>
      <c r="BH99" s="561"/>
      <c r="BI99" s="278">
        <f t="shared" ref="BI99" si="990">IFERROR($D99*BJ99,0)</f>
        <v>0</v>
      </c>
      <c r="BJ99" s="561"/>
      <c r="BK99" s="278">
        <f t="shared" ref="BK99" si="991">IFERROR($D99*BL99,0)</f>
        <v>0</v>
      </c>
      <c r="BL99" s="561"/>
      <c r="BM99" s="278">
        <f t="shared" ref="BM99" si="992">IFERROR($D99*BN99,0)</f>
        <v>0</v>
      </c>
      <c r="BN99" s="561"/>
      <c r="BO99" s="278">
        <f t="shared" ref="BO99" si="993">IFERROR($D99*BP99,0)</f>
        <v>0</v>
      </c>
      <c r="BP99" s="561"/>
      <c r="BQ99" s="563">
        <f t="shared" si="189"/>
        <v>0</v>
      </c>
      <c r="BR99" s="322">
        <f t="shared" si="777"/>
        <v>0</v>
      </c>
      <c r="BS99" s="27" t="b">
        <f>D99='Orçamento Detalhado'!J105</f>
        <v>1</v>
      </c>
    </row>
    <row r="100" spans="2:71" ht="18" customHeight="1" outlineLevel="1" thickTop="1" thickBot="1">
      <c r="B100" s="260" t="s">
        <v>139</v>
      </c>
      <c r="C100" s="281" t="str">
        <f>IF(B100="","",VLOOKUP(B100,'Orçamento Detalhado'!$A$11:$I$531,4,))</f>
        <v>ESQUADRIAS DE FERRO</v>
      </c>
      <c r="D100" s="263">
        <f>SUM(D101:D113)</f>
        <v>0</v>
      </c>
      <c r="E100" s="264">
        <f t="shared" si="776"/>
        <v>0</v>
      </c>
      <c r="F100" s="574">
        <v>96</v>
      </c>
      <c r="G100" s="265">
        <f>SUM(G101:G113)</f>
        <v>0</v>
      </c>
      <c r="H100" s="560">
        <f>IFERROR(G100/$D100,0)</f>
        <v>0</v>
      </c>
      <c r="I100" s="265">
        <f>SUM(I101:I113)</f>
        <v>0</v>
      </c>
      <c r="J100" s="560">
        <f>IFERROR(I100/$D100,0)</f>
        <v>0</v>
      </c>
      <c r="K100" s="265">
        <f>SUM(K101:K113)</f>
        <v>0</v>
      </c>
      <c r="L100" s="560">
        <f>IFERROR(K100/$D100,0)</f>
        <v>0</v>
      </c>
      <c r="M100" s="265">
        <f>SUM(M101:M113)</f>
        <v>0</v>
      </c>
      <c r="N100" s="560">
        <f>IFERROR(M100/$D100,0)</f>
        <v>0</v>
      </c>
      <c r="O100" s="265">
        <f>SUM(O101:O113)</f>
        <v>0</v>
      </c>
      <c r="P100" s="560">
        <f>IFERROR(O100/$D100,0)</f>
        <v>0</v>
      </c>
      <c r="Q100" s="265">
        <f>SUM(Q101:Q113)</f>
        <v>0</v>
      </c>
      <c r="R100" s="560">
        <f>IFERROR(Q100/$D100,0)</f>
        <v>0</v>
      </c>
      <c r="S100" s="265">
        <f>SUM(S101:S113)</f>
        <v>0</v>
      </c>
      <c r="T100" s="560">
        <f>IFERROR(S100/$D100,0)</f>
        <v>0</v>
      </c>
      <c r="U100" s="265">
        <f>SUM(U101:U113)</f>
        <v>0</v>
      </c>
      <c r="V100" s="560">
        <f>IFERROR(U100/$D100,0)</f>
        <v>0</v>
      </c>
      <c r="W100" s="265">
        <f>SUM(W101:W113)</f>
        <v>0</v>
      </c>
      <c r="X100" s="560">
        <f>IFERROR(W100/$D100,0)</f>
        <v>0</v>
      </c>
      <c r="Y100" s="265">
        <f>SUM(Y101:Y113)</f>
        <v>0</v>
      </c>
      <c r="Z100" s="560">
        <f>IFERROR(Y100/$D100,0)</f>
        <v>0</v>
      </c>
      <c r="AA100" s="265">
        <f>SUM(AA101:AA113)</f>
        <v>0</v>
      </c>
      <c r="AB100" s="560">
        <f>IFERROR(AA100/$D100,0)</f>
        <v>0</v>
      </c>
      <c r="AC100" s="265">
        <f>SUM(AC101:AC113)</f>
        <v>0</v>
      </c>
      <c r="AD100" s="560">
        <f>IFERROR(AC100/$D100,0)</f>
        <v>0</v>
      </c>
      <c r="AE100" s="265">
        <f>SUM(AE101:AE113)</f>
        <v>0</v>
      </c>
      <c r="AF100" s="560">
        <f>IFERROR(AE100/$D100,0)</f>
        <v>0</v>
      </c>
      <c r="AG100" s="265">
        <f>SUM(AG101:AG113)</f>
        <v>0</v>
      </c>
      <c r="AH100" s="560">
        <f>IFERROR(AG100/$D100,0)</f>
        <v>0</v>
      </c>
      <c r="AI100" s="265">
        <f>SUM(AI101:AI113)</f>
        <v>0</v>
      </c>
      <c r="AJ100" s="560">
        <f>IFERROR(AI100/$D100,0)</f>
        <v>0</v>
      </c>
      <c r="AK100" s="265">
        <f>SUM(AK101:AK113)</f>
        <v>0</v>
      </c>
      <c r="AL100" s="560">
        <f>IFERROR(AK100/$D100,0)</f>
        <v>0</v>
      </c>
      <c r="AM100" s="265">
        <f>SUM(AM101:AM113)</f>
        <v>0</v>
      </c>
      <c r="AN100" s="560">
        <f>IFERROR(AM100/$D100,0)</f>
        <v>0</v>
      </c>
      <c r="AO100" s="265">
        <f>SUM(AO101:AO113)</f>
        <v>0</v>
      </c>
      <c r="AP100" s="560">
        <f>IFERROR(AO100/$D100,0)</f>
        <v>0</v>
      </c>
      <c r="AQ100" s="265">
        <f>SUM(AQ101:AQ113)</f>
        <v>0</v>
      </c>
      <c r="AR100" s="560">
        <f>IFERROR(AQ100/$D100,0)</f>
        <v>0</v>
      </c>
      <c r="AS100" s="265">
        <f>SUM(AS101:AS113)</f>
        <v>0</v>
      </c>
      <c r="AT100" s="560">
        <f>IFERROR(AS100/$D100,0)</f>
        <v>0</v>
      </c>
      <c r="AU100" s="265">
        <f>SUM(AU101:AU113)</f>
        <v>0</v>
      </c>
      <c r="AV100" s="560">
        <f>IFERROR(AU100/$D100,0)</f>
        <v>0</v>
      </c>
      <c r="AW100" s="265">
        <f>SUM(AW101:AW113)</f>
        <v>0</v>
      </c>
      <c r="AX100" s="560">
        <f>IFERROR(AW100/$D100,0)</f>
        <v>0</v>
      </c>
      <c r="AY100" s="265">
        <f>SUM(AY101:AY113)</f>
        <v>0</v>
      </c>
      <c r="AZ100" s="560">
        <f>IFERROR(AY100/$D100,0)</f>
        <v>0</v>
      </c>
      <c r="BA100" s="265">
        <f>SUM(BA101:BA113)</f>
        <v>0</v>
      </c>
      <c r="BB100" s="560">
        <f>IFERROR(BA100/$D100,0)</f>
        <v>0</v>
      </c>
      <c r="BC100" s="265">
        <f>SUM(BC101:BC113)</f>
        <v>0</v>
      </c>
      <c r="BD100" s="560">
        <f>IFERROR(BC100/$D100,0)</f>
        <v>0</v>
      </c>
      <c r="BE100" s="265">
        <f>SUM(BE101:BE113)</f>
        <v>0</v>
      </c>
      <c r="BF100" s="560">
        <f>IFERROR(BE100/$D100,0)</f>
        <v>0</v>
      </c>
      <c r="BG100" s="265">
        <f>SUM(BG101:BG113)</f>
        <v>0</v>
      </c>
      <c r="BH100" s="560">
        <f>IFERROR(BG100/$D100,0)</f>
        <v>0</v>
      </c>
      <c r="BI100" s="265">
        <f>SUM(BI101:BI113)</f>
        <v>0</v>
      </c>
      <c r="BJ100" s="560">
        <f>IFERROR(BI100/$D100,0)</f>
        <v>0</v>
      </c>
      <c r="BK100" s="265">
        <f>SUM(BK101:BK113)</f>
        <v>0</v>
      </c>
      <c r="BL100" s="560">
        <f>IFERROR(BK100/$D100,0)</f>
        <v>0</v>
      </c>
      <c r="BM100" s="265">
        <f>SUM(BM101:BM113)</f>
        <v>0</v>
      </c>
      <c r="BN100" s="560">
        <f>IFERROR(BM100/$D100,0)</f>
        <v>0</v>
      </c>
      <c r="BO100" s="265">
        <f>SUM(BO101:BO113)</f>
        <v>0</v>
      </c>
      <c r="BP100" s="560">
        <f>IFERROR(BO100/$D100,0)</f>
        <v>0</v>
      </c>
      <c r="BQ100" s="563">
        <f t="shared" ref="BQ100:BQ165" si="994">SUM(BN100,BL100,BJ100,BH100,BF100,BD100,BB100,AZ100,AX100,AV100,AT100,AR100,AP100,AN100,AL100,AJ100,AH100,AF100,AD100,AB100,Z100,X100,V100,T100,R100,P100,N100,L100,J100,H100,BP100)</f>
        <v>0</v>
      </c>
      <c r="BR100" s="322">
        <f t="shared" si="777"/>
        <v>0</v>
      </c>
      <c r="BS100" s="27" t="b">
        <f>D100='Orçamento Detalhado'!J106</f>
        <v>1</v>
      </c>
    </row>
    <row r="101" spans="2:71" ht="18" customHeight="1" outlineLevel="2" thickTop="1" thickBot="1">
      <c r="B101" s="213" t="s">
        <v>379</v>
      </c>
      <c r="C101" s="275" t="str">
        <f>IF(VLOOKUP(B101,'Orçamento Detalhado'!$A$11:$I$531,4,)="","",(VLOOKUP(B101,'Orçamento Detalhado'!$A$11:$I$531,4,)))</f>
        <v>Gradis</v>
      </c>
      <c r="D101" s="276" t="str">
        <f>IF(B101="","",VLOOKUP($B101,'Orçamento Detalhado'!$A$11:$J$531,10,))</f>
        <v/>
      </c>
      <c r="E101" s="277">
        <f t="shared" si="776"/>
        <v>0</v>
      </c>
      <c r="F101" s="574">
        <v>97</v>
      </c>
      <c r="G101" s="278">
        <f t="shared" ref="G101:G111" si="995">IFERROR($D101*H101,0)</f>
        <v>0</v>
      </c>
      <c r="H101" s="561"/>
      <c r="I101" s="278">
        <f t="shared" ref="I101:I111" si="996">IFERROR($D101*J101,0)</f>
        <v>0</v>
      </c>
      <c r="J101" s="561"/>
      <c r="K101" s="278">
        <f t="shared" ref="K101:K111" si="997">IFERROR($D101*L101,0)</f>
        <v>0</v>
      </c>
      <c r="L101" s="561"/>
      <c r="M101" s="278">
        <f t="shared" ref="M101:M111" si="998">IFERROR($D101*N101,0)</f>
        <v>0</v>
      </c>
      <c r="N101" s="561"/>
      <c r="O101" s="278">
        <f t="shared" ref="O101:O111" si="999">IFERROR($D101*P101,0)</f>
        <v>0</v>
      </c>
      <c r="P101" s="561"/>
      <c r="Q101" s="278">
        <f t="shared" ref="Q101:Q111" si="1000">IFERROR($D101*R101,0)</f>
        <v>0</v>
      </c>
      <c r="R101" s="561"/>
      <c r="S101" s="278">
        <f t="shared" ref="S101:S111" si="1001">IFERROR($D101*T101,0)</f>
        <v>0</v>
      </c>
      <c r="T101" s="561"/>
      <c r="U101" s="278">
        <f t="shared" ref="U101:U111" si="1002">IFERROR($D101*V101,0)</f>
        <v>0</v>
      </c>
      <c r="V101" s="561"/>
      <c r="W101" s="278">
        <f t="shared" ref="W101:W111" si="1003">IFERROR($D101*X101,0)</f>
        <v>0</v>
      </c>
      <c r="X101" s="561"/>
      <c r="Y101" s="278">
        <f t="shared" ref="Y101:Y111" si="1004">IFERROR($D101*Z101,0)</f>
        <v>0</v>
      </c>
      <c r="Z101" s="561"/>
      <c r="AA101" s="278">
        <f t="shared" ref="AA101:AA111" si="1005">IFERROR($D101*AB101,0)</f>
        <v>0</v>
      </c>
      <c r="AB101" s="561"/>
      <c r="AC101" s="278">
        <f t="shared" ref="AC101:AC111" si="1006">IFERROR($D101*AD101,0)</f>
        <v>0</v>
      </c>
      <c r="AD101" s="561"/>
      <c r="AE101" s="278">
        <f t="shared" ref="AE101:AE111" si="1007">IFERROR($D101*AF101,0)</f>
        <v>0</v>
      </c>
      <c r="AF101" s="561"/>
      <c r="AG101" s="278">
        <f t="shared" ref="AG101:AG111" si="1008">IFERROR($D101*AH101,0)</f>
        <v>0</v>
      </c>
      <c r="AH101" s="561"/>
      <c r="AI101" s="278">
        <f t="shared" ref="AI101:AI111" si="1009">IFERROR($D101*AJ101,0)</f>
        <v>0</v>
      </c>
      <c r="AJ101" s="561"/>
      <c r="AK101" s="278">
        <f t="shared" ref="AK101:AK111" si="1010">IFERROR($D101*AL101,0)</f>
        <v>0</v>
      </c>
      <c r="AL101" s="561"/>
      <c r="AM101" s="278">
        <f t="shared" ref="AM101:AM111" si="1011">IFERROR($D101*AN101,0)</f>
        <v>0</v>
      </c>
      <c r="AN101" s="561"/>
      <c r="AO101" s="278">
        <f t="shared" ref="AO101:AO111" si="1012">IFERROR($D101*AP101,0)</f>
        <v>0</v>
      </c>
      <c r="AP101" s="561"/>
      <c r="AQ101" s="278">
        <f t="shared" ref="AQ101:AQ111" si="1013">IFERROR($D101*AR101,0)</f>
        <v>0</v>
      </c>
      <c r="AR101" s="561"/>
      <c r="AS101" s="278">
        <f t="shared" ref="AS101:AS111" si="1014">IFERROR($D101*AT101,0)</f>
        <v>0</v>
      </c>
      <c r="AT101" s="561"/>
      <c r="AU101" s="278">
        <f t="shared" ref="AU101:AU111" si="1015">IFERROR($D101*AV101,0)</f>
        <v>0</v>
      </c>
      <c r="AV101" s="561"/>
      <c r="AW101" s="278">
        <f t="shared" ref="AW101:AW111" si="1016">IFERROR($D101*AX101,0)</f>
        <v>0</v>
      </c>
      <c r="AX101" s="561"/>
      <c r="AY101" s="278">
        <f t="shared" ref="AY101:AY111" si="1017">IFERROR($D101*AZ101,0)</f>
        <v>0</v>
      </c>
      <c r="AZ101" s="561" t="s">
        <v>1053</v>
      </c>
      <c r="BA101" s="278">
        <f t="shared" ref="BA101:BA111" si="1018">IFERROR($D101*BB101,0)</f>
        <v>0</v>
      </c>
      <c r="BB101" s="561"/>
      <c r="BC101" s="278">
        <f t="shared" ref="BC101:BC111" si="1019">IFERROR($D101*BD101,0)</f>
        <v>0</v>
      </c>
      <c r="BD101" s="561"/>
      <c r="BE101" s="278">
        <f t="shared" ref="BE101:BE111" si="1020">IFERROR($D101*BF101,0)</f>
        <v>0</v>
      </c>
      <c r="BF101" s="561"/>
      <c r="BG101" s="278">
        <f t="shared" ref="BG101:BG111" si="1021">IFERROR($D101*BH101,0)</f>
        <v>0</v>
      </c>
      <c r="BH101" s="561"/>
      <c r="BI101" s="278">
        <f t="shared" ref="BI101:BI111" si="1022">IFERROR($D101*BJ101,0)</f>
        <v>0</v>
      </c>
      <c r="BJ101" s="561"/>
      <c r="BK101" s="278">
        <f t="shared" ref="BK101:BK111" si="1023">IFERROR($D101*BL101,0)</f>
        <v>0</v>
      </c>
      <c r="BL101" s="561"/>
      <c r="BM101" s="278">
        <f t="shared" ref="BM101:BM111" si="1024">IFERROR($D101*BN101,0)</f>
        <v>0</v>
      </c>
      <c r="BN101" s="561"/>
      <c r="BO101" s="278">
        <f t="shared" ref="BO101:BO111" si="1025">IFERROR($D101*BP101,0)</f>
        <v>0</v>
      </c>
      <c r="BP101" s="561"/>
      <c r="BQ101" s="563">
        <f t="shared" si="994"/>
        <v>0</v>
      </c>
      <c r="BR101" s="322">
        <f t="shared" si="777"/>
        <v>0</v>
      </c>
      <c r="BS101" s="27" t="b">
        <f>D101='Orçamento Detalhado'!J107</f>
        <v>1</v>
      </c>
    </row>
    <row r="102" spans="2:71" ht="18" customHeight="1" outlineLevel="2" thickTop="1" thickBot="1">
      <c r="B102" s="213" t="s">
        <v>381</v>
      </c>
      <c r="C102" s="275" t="str">
        <f>IF(VLOOKUP(B102,'Orçamento Detalhado'!$A$11:$I$531,4,)="","",(VLOOKUP(B102,'Orçamento Detalhado'!$A$11:$I$531,4,)))</f>
        <v>Corrimão</v>
      </c>
      <c r="D102" s="276" t="str">
        <f>IF(B102="","",VLOOKUP($B102,'Orçamento Detalhado'!$A$11:$J$531,10,))</f>
        <v/>
      </c>
      <c r="E102" s="277">
        <f t="shared" si="776"/>
        <v>0</v>
      </c>
      <c r="F102" s="574">
        <v>98</v>
      </c>
      <c r="G102" s="278">
        <f t="shared" si="995"/>
        <v>0</v>
      </c>
      <c r="H102" s="561"/>
      <c r="I102" s="278">
        <f t="shared" si="996"/>
        <v>0</v>
      </c>
      <c r="J102" s="561"/>
      <c r="K102" s="278">
        <f t="shared" si="997"/>
        <v>0</v>
      </c>
      <c r="L102" s="561"/>
      <c r="M102" s="278">
        <f t="shared" si="998"/>
        <v>0</v>
      </c>
      <c r="N102" s="561"/>
      <c r="O102" s="278">
        <f t="shared" si="999"/>
        <v>0</v>
      </c>
      <c r="P102" s="561"/>
      <c r="Q102" s="278">
        <f t="shared" si="1000"/>
        <v>0</v>
      </c>
      <c r="R102" s="561"/>
      <c r="S102" s="278">
        <f t="shared" si="1001"/>
        <v>0</v>
      </c>
      <c r="T102" s="561"/>
      <c r="U102" s="278">
        <f t="shared" si="1002"/>
        <v>0</v>
      </c>
      <c r="V102" s="561"/>
      <c r="W102" s="278">
        <f t="shared" si="1003"/>
        <v>0</v>
      </c>
      <c r="X102" s="561"/>
      <c r="Y102" s="278">
        <f t="shared" si="1004"/>
        <v>0</v>
      </c>
      <c r="Z102" s="561"/>
      <c r="AA102" s="278">
        <f t="shared" si="1005"/>
        <v>0</v>
      </c>
      <c r="AB102" s="561"/>
      <c r="AC102" s="278">
        <f t="shared" si="1006"/>
        <v>0</v>
      </c>
      <c r="AD102" s="561"/>
      <c r="AE102" s="278">
        <f t="shared" si="1007"/>
        <v>0</v>
      </c>
      <c r="AF102" s="561"/>
      <c r="AG102" s="278">
        <f t="shared" si="1008"/>
        <v>0</v>
      </c>
      <c r="AH102" s="561"/>
      <c r="AI102" s="278">
        <f t="shared" si="1009"/>
        <v>0</v>
      </c>
      <c r="AJ102" s="561"/>
      <c r="AK102" s="278">
        <f t="shared" si="1010"/>
        <v>0</v>
      </c>
      <c r="AL102" s="561"/>
      <c r="AM102" s="278">
        <f t="shared" si="1011"/>
        <v>0</v>
      </c>
      <c r="AN102" s="561"/>
      <c r="AO102" s="278">
        <f t="shared" si="1012"/>
        <v>0</v>
      </c>
      <c r="AP102" s="561"/>
      <c r="AQ102" s="278">
        <f t="shared" si="1013"/>
        <v>0</v>
      </c>
      <c r="AR102" s="561"/>
      <c r="AS102" s="278">
        <f t="shared" si="1014"/>
        <v>0</v>
      </c>
      <c r="AT102" s="561"/>
      <c r="AU102" s="278">
        <f t="shared" si="1015"/>
        <v>0</v>
      </c>
      <c r="AV102" s="561"/>
      <c r="AW102" s="278">
        <f t="shared" si="1016"/>
        <v>0</v>
      </c>
      <c r="AX102" s="561"/>
      <c r="AY102" s="278">
        <f t="shared" si="1017"/>
        <v>0</v>
      </c>
      <c r="AZ102" s="561"/>
      <c r="BA102" s="278">
        <f t="shared" si="1018"/>
        <v>0</v>
      </c>
      <c r="BB102" s="561"/>
      <c r="BC102" s="278">
        <f t="shared" si="1019"/>
        <v>0</v>
      </c>
      <c r="BD102" s="561"/>
      <c r="BE102" s="278">
        <f t="shared" si="1020"/>
        <v>0</v>
      </c>
      <c r="BF102" s="561"/>
      <c r="BG102" s="278">
        <f t="shared" si="1021"/>
        <v>0</v>
      </c>
      <c r="BH102" s="561"/>
      <c r="BI102" s="278">
        <f t="shared" si="1022"/>
        <v>0</v>
      </c>
      <c r="BJ102" s="561"/>
      <c r="BK102" s="278">
        <f t="shared" si="1023"/>
        <v>0</v>
      </c>
      <c r="BL102" s="561"/>
      <c r="BM102" s="278">
        <f t="shared" si="1024"/>
        <v>0</v>
      </c>
      <c r="BN102" s="561"/>
      <c r="BO102" s="278">
        <f t="shared" si="1025"/>
        <v>0</v>
      </c>
      <c r="BP102" s="561"/>
      <c r="BQ102" s="563">
        <f t="shared" si="994"/>
        <v>0</v>
      </c>
      <c r="BR102" s="322">
        <f t="shared" si="777"/>
        <v>0</v>
      </c>
      <c r="BS102" s="27" t="b">
        <f>D102='Orçamento Detalhado'!J108</f>
        <v>1</v>
      </c>
    </row>
    <row r="103" spans="2:71" ht="18" customHeight="1" outlineLevel="2" thickTop="1" thickBot="1">
      <c r="B103" s="213" t="s">
        <v>385</v>
      </c>
      <c r="C103" s="275" t="str">
        <f>IF(VLOOKUP(B103,'Orçamento Detalhado'!$A$11:$I$531,4,)="","",(VLOOKUP(B103,'Orçamento Detalhado'!$A$11:$I$531,4,)))</f>
        <v>Porta corta-fogo</v>
      </c>
      <c r="D103" s="276" t="str">
        <f>IF(B103="","",VLOOKUP($B103,'Orçamento Detalhado'!$A$11:$J$531,10,))</f>
        <v/>
      </c>
      <c r="E103" s="277">
        <f t="shared" si="776"/>
        <v>0</v>
      </c>
      <c r="F103" s="574">
        <v>99</v>
      </c>
      <c r="G103" s="278">
        <f t="shared" si="995"/>
        <v>0</v>
      </c>
      <c r="H103" s="561"/>
      <c r="I103" s="278">
        <f t="shared" si="996"/>
        <v>0</v>
      </c>
      <c r="J103" s="561"/>
      <c r="K103" s="278">
        <f t="shared" si="997"/>
        <v>0</v>
      </c>
      <c r="L103" s="561"/>
      <c r="M103" s="278">
        <f t="shared" si="998"/>
        <v>0</v>
      </c>
      <c r="N103" s="561"/>
      <c r="O103" s="278">
        <f t="shared" si="999"/>
        <v>0</v>
      </c>
      <c r="P103" s="561"/>
      <c r="Q103" s="278">
        <f t="shared" si="1000"/>
        <v>0</v>
      </c>
      <c r="R103" s="561"/>
      <c r="S103" s="278">
        <f t="shared" si="1001"/>
        <v>0</v>
      </c>
      <c r="T103" s="561"/>
      <c r="U103" s="278">
        <f t="shared" si="1002"/>
        <v>0</v>
      </c>
      <c r="V103" s="561"/>
      <c r="W103" s="278">
        <f t="shared" si="1003"/>
        <v>0</v>
      </c>
      <c r="X103" s="561"/>
      <c r="Y103" s="278">
        <f t="shared" si="1004"/>
        <v>0</v>
      </c>
      <c r="Z103" s="561"/>
      <c r="AA103" s="278">
        <f t="shared" si="1005"/>
        <v>0</v>
      </c>
      <c r="AB103" s="561"/>
      <c r="AC103" s="278">
        <f t="shared" si="1006"/>
        <v>0</v>
      </c>
      <c r="AD103" s="561"/>
      <c r="AE103" s="278">
        <f t="shared" si="1007"/>
        <v>0</v>
      </c>
      <c r="AF103" s="561"/>
      <c r="AG103" s="278">
        <f t="shared" si="1008"/>
        <v>0</v>
      </c>
      <c r="AH103" s="561"/>
      <c r="AI103" s="278">
        <f t="shared" si="1009"/>
        <v>0</v>
      </c>
      <c r="AJ103" s="561"/>
      <c r="AK103" s="278">
        <f t="shared" si="1010"/>
        <v>0</v>
      </c>
      <c r="AL103" s="561"/>
      <c r="AM103" s="278">
        <f t="shared" si="1011"/>
        <v>0</v>
      </c>
      <c r="AN103" s="561"/>
      <c r="AO103" s="278">
        <f t="shared" si="1012"/>
        <v>0</v>
      </c>
      <c r="AP103" s="561"/>
      <c r="AQ103" s="278">
        <f t="shared" si="1013"/>
        <v>0</v>
      </c>
      <c r="AR103" s="561"/>
      <c r="AS103" s="278">
        <f t="shared" si="1014"/>
        <v>0</v>
      </c>
      <c r="AT103" s="561"/>
      <c r="AU103" s="278">
        <f t="shared" si="1015"/>
        <v>0</v>
      </c>
      <c r="AV103" s="561"/>
      <c r="AW103" s="278">
        <f t="shared" si="1016"/>
        <v>0</v>
      </c>
      <c r="AX103" s="561"/>
      <c r="AY103" s="278">
        <f t="shared" si="1017"/>
        <v>0</v>
      </c>
      <c r="AZ103" s="561"/>
      <c r="BA103" s="278">
        <f t="shared" si="1018"/>
        <v>0</v>
      </c>
      <c r="BB103" s="561"/>
      <c r="BC103" s="278">
        <f t="shared" si="1019"/>
        <v>0</v>
      </c>
      <c r="BD103" s="561"/>
      <c r="BE103" s="278">
        <f t="shared" si="1020"/>
        <v>0</v>
      </c>
      <c r="BF103" s="561"/>
      <c r="BG103" s="278">
        <f t="shared" si="1021"/>
        <v>0</v>
      </c>
      <c r="BH103" s="561"/>
      <c r="BI103" s="278">
        <f t="shared" si="1022"/>
        <v>0</v>
      </c>
      <c r="BJ103" s="561"/>
      <c r="BK103" s="278">
        <f t="shared" si="1023"/>
        <v>0</v>
      </c>
      <c r="BL103" s="561"/>
      <c r="BM103" s="278">
        <f t="shared" si="1024"/>
        <v>0</v>
      </c>
      <c r="BN103" s="561"/>
      <c r="BO103" s="278">
        <f t="shared" si="1025"/>
        <v>0</v>
      </c>
      <c r="BP103" s="561"/>
      <c r="BQ103" s="563">
        <f t="shared" si="994"/>
        <v>0</v>
      </c>
      <c r="BR103" s="322">
        <f t="shared" si="777"/>
        <v>0</v>
      </c>
      <c r="BS103" s="27" t="b">
        <f>D103='Orçamento Detalhado'!J109</f>
        <v>1</v>
      </c>
    </row>
    <row r="104" spans="2:71" ht="18" customHeight="1" outlineLevel="2" thickTop="1" thickBot="1">
      <c r="B104" s="213" t="s">
        <v>388</v>
      </c>
      <c r="C104" s="275" t="str">
        <f>IF(VLOOKUP(B104,'Orçamento Detalhado'!$A$11:$I$531,4,)="","",(VLOOKUP(B104,'Orçamento Detalhado'!$A$11:$I$531,4,)))</f>
        <v>Escada Marinheiro</v>
      </c>
      <c r="D104" s="276" t="str">
        <f>IF(B104="","",VLOOKUP($B104,'Orçamento Detalhado'!$A$11:$J$531,10,))</f>
        <v/>
      </c>
      <c r="E104" s="277">
        <f t="shared" si="776"/>
        <v>0</v>
      </c>
      <c r="F104" s="574">
        <v>100</v>
      </c>
      <c r="G104" s="278">
        <f t="shared" si="995"/>
        <v>0</v>
      </c>
      <c r="H104" s="561"/>
      <c r="I104" s="278">
        <f t="shared" si="996"/>
        <v>0</v>
      </c>
      <c r="J104" s="561"/>
      <c r="K104" s="278">
        <f t="shared" si="997"/>
        <v>0</v>
      </c>
      <c r="L104" s="561"/>
      <c r="M104" s="278">
        <f t="shared" si="998"/>
        <v>0</v>
      </c>
      <c r="N104" s="561"/>
      <c r="O104" s="278">
        <f t="shared" si="999"/>
        <v>0</v>
      </c>
      <c r="P104" s="561"/>
      <c r="Q104" s="278">
        <f t="shared" si="1000"/>
        <v>0</v>
      </c>
      <c r="R104" s="561"/>
      <c r="S104" s="278">
        <f t="shared" si="1001"/>
        <v>0</v>
      </c>
      <c r="T104" s="561"/>
      <c r="U104" s="278">
        <f t="shared" si="1002"/>
        <v>0</v>
      </c>
      <c r="V104" s="561"/>
      <c r="W104" s="278">
        <f t="shared" si="1003"/>
        <v>0</v>
      </c>
      <c r="X104" s="561"/>
      <c r="Y104" s="278">
        <f t="shared" si="1004"/>
        <v>0</v>
      </c>
      <c r="Z104" s="561"/>
      <c r="AA104" s="278">
        <f t="shared" si="1005"/>
        <v>0</v>
      </c>
      <c r="AB104" s="561"/>
      <c r="AC104" s="278">
        <f t="shared" si="1006"/>
        <v>0</v>
      </c>
      <c r="AD104" s="561"/>
      <c r="AE104" s="278">
        <f t="shared" si="1007"/>
        <v>0</v>
      </c>
      <c r="AF104" s="561"/>
      <c r="AG104" s="278">
        <f t="shared" si="1008"/>
        <v>0</v>
      </c>
      <c r="AH104" s="561"/>
      <c r="AI104" s="278">
        <f t="shared" si="1009"/>
        <v>0</v>
      </c>
      <c r="AJ104" s="561"/>
      <c r="AK104" s="278">
        <f t="shared" si="1010"/>
        <v>0</v>
      </c>
      <c r="AL104" s="561"/>
      <c r="AM104" s="278">
        <f t="shared" si="1011"/>
        <v>0</v>
      </c>
      <c r="AN104" s="561"/>
      <c r="AO104" s="278">
        <f t="shared" si="1012"/>
        <v>0</v>
      </c>
      <c r="AP104" s="561"/>
      <c r="AQ104" s="278">
        <f t="shared" si="1013"/>
        <v>0</v>
      </c>
      <c r="AR104" s="561"/>
      <c r="AS104" s="278">
        <f t="shared" si="1014"/>
        <v>0</v>
      </c>
      <c r="AT104" s="561"/>
      <c r="AU104" s="278">
        <f t="shared" si="1015"/>
        <v>0</v>
      </c>
      <c r="AV104" s="561"/>
      <c r="AW104" s="278">
        <f t="shared" si="1016"/>
        <v>0</v>
      </c>
      <c r="AX104" s="561"/>
      <c r="AY104" s="278">
        <f t="shared" si="1017"/>
        <v>0</v>
      </c>
      <c r="AZ104" s="561"/>
      <c r="BA104" s="278">
        <f t="shared" si="1018"/>
        <v>0</v>
      </c>
      <c r="BB104" s="561"/>
      <c r="BC104" s="278">
        <f t="shared" si="1019"/>
        <v>0</v>
      </c>
      <c r="BD104" s="561"/>
      <c r="BE104" s="278">
        <f t="shared" si="1020"/>
        <v>0</v>
      </c>
      <c r="BF104" s="561"/>
      <c r="BG104" s="278">
        <f t="shared" si="1021"/>
        <v>0</v>
      </c>
      <c r="BH104" s="561"/>
      <c r="BI104" s="278">
        <f t="shared" si="1022"/>
        <v>0</v>
      </c>
      <c r="BJ104" s="561"/>
      <c r="BK104" s="278">
        <f t="shared" si="1023"/>
        <v>0</v>
      </c>
      <c r="BL104" s="561"/>
      <c r="BM104" s="278">
        <f t="shared" si="1024"/>
        <v>0</v>
      </c>
      <c r="BN104" s="561"/>
      <c r="BO104" s="278">
        <f t="shared" si="1025"/>
        <v>0</v>
      </c>
      <c r="BP104" s="561"/>
      <c r="BQ104" s="563">
        <f t="shared" si="994"/>
        <v>0</v>
      </c>
      <c r="BR104" s="322">
        <f t="shared" si="777"/>
        <v>0</v>
      </c>
      <c r="BS104" s="27" t="b">
        <f>D104='Orçamento Detalhado'!J110</f>
        <v>1</v>
      </c>
    </row>
    <row r="105" spans="2:71" ht="18" customHeight="1" outlineLevel="2" thickTop="1" thickBot="1">
      <c r="B105" s="213" t="s">
        <v>391</v>
      </c>
      <c r="C105" s="275" t="str">
        <f>IF(VLOOKUP(B105,'Orçamento Detalhado'!$A$11:$I$531,4,)="","",(VLOOKUP(B105,'Orçamento Detalhado'!$A$11:$I$531,4,)))</f>
        <v>Alçapão</v>
      </c>
      <c r="D105" s="276" t="str">
        <f>IF(B105="","",VLOOKUP($B105,'Orçamento Detalhado'!$A$11:$J$531,10,))</f>
        <v/>
      </c>
      <c r="E105" s="277">
        <f t="shared" si="776"/>
        <v>0</v>
      </c>
      <c r="F105" s="574">
        <v>101</v>
      </c>
      <c r="G105" s="278">
        <f t="shared" si="995"/>
        <v>0</v>
      </c>
      <c r="H105" s="561"/>
      <c r="I105" s="278">
        <f t="shared" si="996"/>
        <v>0</v>
      </c>
      <c r="J105" s="561"/>
      <c r="K105" s="278">
        <f t="shared" si="997"/>
        <v>0</v>
      </c>
      <c r="L105" s="561"/>
      <c r="M105" s="278">
        <f t="shared" si="998"/>
        <v>0</v>
      </c>
      <c r="N105" s="561"/>
      <c r="O105" s="278">
        <f t="shared" si="999"/>
        <v>0</v>
      </c>
      <c r="P105" s="561"/>
      <c r="Q105" s="278">
        <f t="shared" si="1000"/>
        <v>0</v>
      </c>
      <c r="R105" s="561"/>
      <c r="S105" s="278">
        <f t="shared" si="1001"/>
        <v>0</v>
      </c>
      <c r="T105" s="561"/>
      <c r="U105" s="278">
        <f t="shared" si="1002"/>
        <v>0</v>
      </c>
      <c r="V105" s="561"/>
      <c r="W105" s="278">
        <f t="shared" si="1003"/>
        <v>0</v>
      </c>
      <c r="X105" s="561"/>
      <c r="Y105" s="278">
        <f t="shared" si="1004"/>
        <v>0</v>
      </c>
      <c r="Z105" s="561"/>
      <c r="AA105" s="278">
        <f t="shared" si="1005"/>
        <v>0</v>
      </c>
      <c r="AB105" s="561"/>
      <c r="AC105" s="278">
        <f t="shared" si="1006"/>
        <v>0</v>
      </c>
      <c r="AD105" s="561"/>
      <c r="AE105" s="278">
        <f t="shared" si="1007"/>
        <v>0</v>
      </c>
      <c r="AF105" s="561"/>
      <c r="AG105" s="278">
        <f t="shared" si="1008"/>
        <v>0</v>
      </c>
      <c r="AH105" s="561"/>
      <c r="AI105" s="278">
        <f t="shared" si="1009"/>
        <v>0</v>
      </c>
      <c r="AJ105" s="561"/>
      <c r="AK105" s="278">
        <f t="shared" si="1010"/>
        <v>0</v>
      </c>
      <c r="AL105" s="561"/>
      <c r="AM105" s="278">
        <f t="shared" si="1011"/>
        <v>0</v>
      </c>
      <c r="AN105" s="561"/>
      <c r="AO105" s="278">
        <f t="shared" si="1012"/>
        <v>0</v>
      </c>
      <c r="AP105" s="561"/>
      <c r="AQ105" s="278">
        <f t="shared" si="1013"/>
        <v>0</v>
      </c>
      <c r="AR105" s="561"/>
      <c r="AS105" s="278">
        <f t="shared" si="1014"/>
        <v>0</v>
      </c>
      <c r="AT105" s="561"/>
      <c r="AU105" s="278">
        <f t="shared" si="1015"/>
        <v>0</v>
      </c>
      <c r="AV105" s="561"/>
      <c r="AW105" s="278">
        <f t="shared" si="1016"/>
        <v>0</v>
      </c>
      <c r="AX105" s="561"/>
      <c r="AY105" s="278">
        <f t="shared" si="1017"/>
        <v>0</v>
      </c>
      <c r="AZ105" s="561"/>
      <c r="BA105" s="278">
        <f t="shared" si="1018"/>
        <v>0</v>
      </c>
      <c r="BB105" s="561"/>
      <c r="BC105" s="278">
        <f t="shared" si="1019"/>
        <v>0</v>
      </c>
      <c r="BD105" s="561"/>
      <c r="BE105" s="278">
        <f t="shared" si="1020"/>
        <v>0</v>
      </c>
      <c r="BF105" s="561"/>
      <c r="BG105" s="278">
        <f t="shared" si="1021"/>
        <v>0</v>
      </c>
      <c r="BH105" s="561"/>
      <c r="BI105" s="278">
        <f t="shared" si="1022"/>
        <v>0</v>
      </c>
      <c r="BJ105" s="561"/>
      <c r="BK105" s="278">
        <f t="shared" si="1023"/>
        <v>0</v>
      </c>
      <c r="BL105" s="561"/>
      <c r="BM105" s="278">
        <f t="shared" si="1024"/>
        <v>0</v>
      </c>
      <c r="BN105" s="561"/>
      <c r="BO105" s="278">
        <f t="shared" si="1025"/>
        <v>0</v>
      </c>
      <c r="BP105" s="561"/>
      <c r="BQ105" s="563">
        <f t="shared" si="994"/>
        <v>0</v>
      </c>
      <c r="BR105" s="322">
        <f t="shared" si="777"/>
        <v>0</v>
      </c>
      <c r="BS105" s="27" t="b">
        <f>D105='Orçamento Detalhado'!J111</f>
        <v>1</v>
      </c>
    </row>
    <row r="106" spans="2:71" ht="18" customHeight="1" outlineLevel="2" thickTop="1" thickBot="1">
      <c r="B106" s="213" t="s">
        <v>394</v>
      </c>
      <c r="C106" s="275" t="str">
        <f>IF(VLOOKUP(B106,'Orçamento Detalhado'!$A$11:$I$531,4,)="","",(VLOOKUP(B106,'Orçamento Detalhado'!$A$11:$I$531,4,)))</f>
        <v>Portas</v>
      </c>
      <c r="D106" s="276" t="str">
        <f>IF(B106="","",VLOOKUP($B106,'Orçamento Detalhado'!$A$11:$J$531,10,))</f>
        <v/>
      </c>
      <c r="E106" s="277">
        <f t="shared" si="776"/>
        <v>0</v>
      </c>
      <c r="F106" s="574">
        <v>102</v>
      </c>
      <c r="G106" s="278">
        <f t="shared" si="995"/>
        <v>0</v>
      </c>
      <c r="H106" s="561"/>
      <c r="I106" s="278">
        <f t="shared" si="996"/>
        <v>0</v>
      </c>
      <c r="J106" s="561"/>
      <c r="K106" s="278">
        <f t="shared" si="997"/>
        <v>0</v>
      </c>
      <c r="L106" s="561"/>
      <c r="M106" s="278">
        <f t="shared" si="998"/>
        <v>0</v>
      </c>
      <c r="N106" s="561"/>
      <c r="O106" s="278">
        <f t="shared" si="999"/>
        <v>0</v>
      </c>
      <c r="P106" s="561"/>
      <c r="Q106" s="278">
        <f t="shared" si="1000"/>
        <v>0</v>
      </c>
      <c r="R106" s="561"/>
      <c r="S106" s="278">
        <f t="shared" si="1001"/>
        <v>0</v>
      </c>
      <c r="T106" s="561"/>
      <c r="U106" s="278">
        <f t="shared" si="1002"/>
        <v>0</v>
      </c>
      <c r="V106" s="561"/>
      <c r="W106" s="278">
        <f t="shared" si="1003"/>
        <v>0</v>
      </c>
      <c r="X106" s="561"/>
      <c r="Y106" s="278">
        <f t="shared" si="1004"/>
        <v>0</v>
      </c>
      <c r="Z106" s="561"/>
      <c r="AA106" s="278">
        <f t="shared" si="1005"/>
        <v>0</v>
      </c>
      <c r="AB106" s="561"/>
      <c r="AC106" s="278">
        <f t="shared" si="1006"/>
        <v>0</v>
      </c>
      <c r="AD106" s="561"/>
      <c r="AE106" s="278">
        <f t="shared" si="1007"/>
        <v>0</v>
      </c>
      <c r="AF106" s="561"/>
      <c r="AG106" s="278">
        <f t="shared" si="1008"/>
        <v>0</v>
      </c>
      <c r="AH106" s="561"/>
      <c r="AI106" s="278">
        <f t="shared" si="1009"/>
        <v>0</v>
      </c>
      <c r="AJ106" s="561"/>
      <c r="AK106" s="278">
        <f t="shared" si="1010"/>
        <v>0</v>
      </c>
      <c r="AL106" s="561"/>
      <c r="AM106" s="278">
        <f t="shared" si="1011"/>
        <v>0</v>
      </c>
      <c r="AN106" s="561"/>
      <c r="AO106" s="278">
        <f t="shared" si="1012"/>
        <v>0</v>
      </c>
      <c r="AP106" s="561"/>
      <c r="AQ106" s="278">
        <f t="shared" si="1013"/>
        <v>0</v>
      </c>
      <c r="AR106" s="561"/>
      <c r="AS106" s="278">
        <f t="shared" si="1014"/>
        <v>0</v>
      </c>
      <c r="AT106" s="561"/>
      <c r="AU106" s="278">
        <f t="shared" si="1015"/>
        <v>0</v>
      </c>
      <c r="AV106" s="561"/>
      <c r="AW106" s="278">
        <f t="shared" si="1016"/>
        <v>0</v>
      </c>
      <c r="AX106" s="561"/>
      <c r="AY106" s="278">
        <f t="shared" si="1017"/>
        <v>0</v>
      </c>
      <c r="AZ106" s="561"/>
      <c r="BA106" s="278">
        <f t="shared" si="1018"/>
        <v>0</v>
      </c>
      <c r="BB106" s="561"/>
      <c r="BC106" s="278">
        <f t="shared" si="1019"/>
        <v>0</v>
      </c>
      <c r="BD106" s="561"/>
      <c r="BE106" s="278">
        <f t="shared" si="1020"/>
        <v>0</v>
      </c>
      <c r="BF106" s="561"/>
      <c r="BG106" s="278">
        <f t="shared" si="1021"/>
        <v>0</v>
      </c>
      <c r="BH106" s="561"/>
      <c r="BI106" s="278">
        <f t="shared" si="1022"/>
        <v>0</v>
      </c>
      <c r="BJ106" s="561"/>
      <c r="BK106" s="278">
        <f t="shared" si="1023"/>
        <v>0</v>
      </c>
      <c r="BL106" s="561"/>
      <c r="BM106" s="278">
        <f t="shared" si="1024"/>
        <v>0</v>
      </c>
      <c r="BN106" s="561"/>
      <c r="BO106" s="278">
        <f t="shared" si="1025"/>
        <v>0</v>
      </c>
      <c r="BP106" s="561"/>
      <c r="BQ106" s="563">
        <f t="shared" si="994"/>
        <v>0</v>
      </c>
      <c r="BR106" s="322">
        <f t="shared" si="777"/>
        <v>0</v>
      </c>
      <c r="BS106" s="27" t="b">
        <f>D106='Orçamento Detalhado'!J112</f>
        <v>1</v>
      </c>
    </row>
    <row r="107" spans="2:71" ht="18" customHeight="1" outlineLevel="2" thickTop="1" thickBot="1">
      <c r="B107" s="213" t="s">
        <v>396</v>
      </c>
      <c r="C107" s="275" t="str">
        <f>IF(VLOOKUP(B107,'Orçamento Detalhado'!$A$11:$I$531,4,)="","",(VLOOKUP(B107,'Orçamento Detalhado'!$A$11:$I$531,4,)))</f>
        <v>Janelas</v>
      </c>
      <c r="D107" s="276" t="str">
        <f>IF(B107="","",VLOOKUP($B107,'Orçamento Detalhado'!$A$11:$J$531,10,))</f>
        <v/>
      </c>
      <c r="E107" s="277">
        <f t="shared" si="776"/>
        <v>0</v>
      </c>
      <c r="F107" s="574">
        <v>103</v>
      </c>
      <c r="G107" s="278">
        <f t="shared" si="995"/>
        <v>0</v>
      </c>
      <c r="H107" s="561"/>
      <c r="I107" s="278">
        <f t="shared" si="996"/>
        <v>0</v>
      </c>
      <c r="J107" s="561"/>
      <c r="K107" s="278">
        <f t="shared" si="997"/>
        <v>0</v>
      </c>
      <c r="L107" s="561"/>
      <c r="M107" s="278">
        <f t="shared" si="998"/>
        <v>0</v>
      </c>
      <c r="N107" s="561"/>
      <c r="O107" s="278">
        <f t="shared" si="999"/>
        <v>0</v>
      </c>
      <c r="P107" s="561"/>
      <c r="Q107" s="278">
        <f t="shared" si="1000"/>
        <v>0</v>
      </c>
      <c r="R107" s="561"/>
      <c r="S107" s="278">
        <f t="shared" si="1001"/>
        <v>0</v>
      </c>
      <c r="T107" s="561"/>
      <c r="U107" s="278">
        <f t="shared" si="1002"/>
        <v>0</v>
      </c>
      <c r="V107" s="561"/>
      <c r="W107" s="278">
        <f t="shared" si="1003"/>
        <v>0</v>
      </c>
      <c r="X107" s="561"/>
      <c r="Y107" s="278">
        <f t="shared" si="1004"/>
        <v>0</v>
      </c>
      <c r="Z107" s="561"/>
      <c r="AA107" s="278">
        <f t="shared" si="1005"/>
        <v>0</v>
      </c>
      <c r="AB107" s="561"/>
      <c r="AC107" s="278">
        <f t="shared" si="1006"/>
        <v>0</v>
      </c>
      <c r="AD107" s="561"/>
      <c r="AE107" s="278">
        <f t="shared" si="1007"/>
        <v>0</v>
      </c>
      <c r="AF107" s="561"/>
      <c r="AG107" s="278">
        <f t="shared" si="1008"/>
        <v>0</v>
      </c>
      <c r="AH107" s="561"/>
      <c r="AI107" s="278">
        <f t="shared" si="1009"/>
        <v>0</v>
      </c>
      <c r="AJ107" s="561"/>
      <c r="AK107" s="278">
        <f t="shared" si="1010"/>
        <v>0</v>
      </c>
      <c r="AL107" s="561"/>
      <c r="AM107" s="278">
        <f t="shared" si="1011"/>
        <v>0</v>
      </c>
      <c r="AN107" s="561"/>
      <c r="AO107" s="278">
        <f t="shared" si="1012"/>
        <v>0</v>
      </c>
      <c r="AP107" s="561"/>
      <c r="AQ107" s="278">
        <f t="shared" si="1013"/>
        <v>0</v>
      </c>
      <c r="AR107" s="561"/>
      <c r="AS107" s="278">
        <f t="shared" si="1014"/>
        <v>0</v>
      </c>
      <c r="AT107" s="561"/>
      <c r="AU107" s="278">
        <f t="shared" si="1015"/>
        <v>0</v>
      </c>
      <c r="AV107" s="561"/>
      <c r="AW107" s="278">
        <f t="shared" si="1016"/>
        <v>0</v>
      </c>
      <c r="AX107" s="561"/>
      <c r="AY107" s="278">
        <f t="shared" si="1017"/>
        <v>0</v>
      </c>
      <c r="AZ107" s="561"/>
      <c r="BA107" s="278">
        <f t="shared" si="1018"/>
        <v>0</v>
      </c>
      <c r="BB107" s="561"/>
      <c r="BC107" s="278">
        <f t="shared" si="1019"/>
        <v>0</v>
      </c>
      <c r="BD107" s="561"/>
      <c r="BE107" s="278">
        <f t="shared" si="1020"/>
        <v>0</v>
      </c>
      <c r="BF107" s="561"/>
      <c r="BG107" s="278">
        <f t="shared" si="1021"/>
        <v>0</v>
      </c>
      <c r="BH107" s="561"/>
      <c r="BI107" s="278">
        <f t="shared" si="1022"/>
        <v>0</v>
      </c>
      <c r="BJ107" s="561"/>
      <c r="BK107" s="278">
        <f t="shared" si="1023"/>
        <v>0</v>
      </c>
      <c r="BL107" s="561"/>
      <c r="BM107" s="278">
        <f t="shared" si="1024"/>
        <v>0</v>
      </c>
      <c r="BN107" s="561"/>
      <c r="BO107" s="278">
        <f t="shared" si="1025"/>
        <v>0</v>
      </c>
      <c r="BP107" s="561"/>
      <c r="BQ107" s="563">
        <f t="shared" si="994"/>
        <v>0</v>
      </c>
      <c r="BR107" s="322">
        <f t="shared" si="777"/>
        <v>0</v>
      </c>
      <c r="BS107" s="27" t="b">
        <f>D107='Orçamento Detalhado'!J113</f>
        <v>1</v>
      </c>
    </row>
    <row r="108" spans="2:71" ht="18" customHeight="1" outlineLevel="2" thickTop="1" thickBot="1">
      <c r="B108" s="213" t="s">
        <v>398</v>
      </c>
      <c r="C108" s="275" t="str">
        <f>IF(VLOOKUP(B108,'Orçamento Detalhado'!$A$11:$I$531,4,)="","",(VLOOKUP(B108,'Orçamento Detalhado'!$A$11:$I$531,4,)))</f>
        <v>Guarda-corpo</v>
      </c>
      <c r="D108" s="276" t="str">
        <f>IF(B108="","",VLOOKUP($B108,'Orçamento Detalhado'!$A$11:$J$531,10,))</f>
        <v/>
      </c>
      <c r="E108" s="277">
        <f t="shared" si="776"/>
        <v>0</v>
      </c>
      <c r="F108" s="574">
        <v>104</v>
      </c>
      <c r="G108" s="278">
        <f t="shared" si="995"/>
        <v>0</v>
      </c>
      <c r="H108" s="561"/>
      <c r="I108" s="278">
        <f t="shared" si="996"/>
        <v>0</v>
      </c>
      <c r="J108" s="561"/>
      <c r="K108" s="278">
        <f t="shared" si="997"/>
        <v>0</v>
      </c>
      <c r="L108" s="561"/>
      <c r="M108" s="278">
        <f t="shared" si="998"/>
        <v>0</v>
      </c>
      <c r="N108" s="561"/>
      <c r="O108" s="278">
        <f t="shared" si="999"/>
        <v>0</v>
      </c>
      <c r="P108" s="561"/>
      <c r="Q108" s="278">
        <f t="shared" si="1000"/>
        <v>0</v>
      </c>
      <c r="R108" s="561"/>
      <c r="S108" s="278">
        <f t="shared" si="1001"/>
        <v>0</v>
      </c>
      <c r="T108" s="561"/>
      <c r="U108" s="278">
        <f t="shared" si="1002"/>
        <v>0</v>
      </c>
      <c r="V108" s="561"/>
      <c r="W108" s="278">
        <f t="shared" si="1003"/>
        <v>0</v>
      </c>
      <c r="X108" s="561"/>
      <c r="Y108" s="278">
        <f t="shared" si="1004"/>
        <v>0</v>
      </c>
      <c r="Z108" s="561"/>
      <c r="AA108" s="278">
        <f t="shared" si="1005"/>
        <v>0</v>
      </c>
      <c r="AB108" s="561"/>
      <c r="AC108" s="278">
        <f t="shared" si="1006"/>
        <v>0</v>
      </c>
      <c r="AD108" s="561"/>
      <c r="AE108" s="278">
        <f t="shared" si="1007"/>
        <v>0</v>
      </c>
      <c r="AF108" s="561"/>
      <c r="AG108" s="278">
        <f t="shared" si="1008"/>
        <v>0</v>
      </c>
      <c r="AH108" s="561"/>
      <c r="AI108" s="278">
        <f t="shared" si="1009"/>
        <v>0</v>
      </c>
      <c r="AJ108" s="561"/>
      <c r="AK108" s="278">
        <f t="shared" si="1010"/>
        <v>0</v>
      </c>
      <c r="AL108" s="561"/>
      <c r="AM108" s="278">
        <f t="shared" si="1011"/>
        <v>0</v>
      </c>
      <c r="AN108" s="561"/>
      <c r="AO108" s="278">
        <f t="shared" si="1012"/>
        <v>0</v>
      </c>
      <c r="AP108" s="561"/>
      <c r="AQ108" s="278">
        <f t="shared" si="1013"/>
        <v>0</v>
      </c>
      <c r="AR108" s="561"/>
      <c r="AS108" s="278">
        <f t="shared" si="1014"/>
        <v>0</v>
      </c>
      <c r="AT108" s="561"/>
      <c r="AU108" s="278">
        <f t="shared" si="1015"/>
        <v>0</v>
      </c>
      <c r="AV108" s="561"/>
      <c r="AW108" s="278">
        <f t="shared" si="1016"/>
        <v>0</v>
      </c>
      <c r="AX108" s="561"/>
      <c r="AY108" s="278">
        <f t="shared" si="1017"/>
        <v>0</v>
      </c>
      <c r="AZ108" s="561"/>
      <c r="BA108" s="278">
        <f t="shared" si="1018"/>
        <v>0</v>
      </c>
      <c r="BB108" s="561"/>
      <c r="BC108" s="278">
        <f t="shared" si="1019"/>
        <v>0</v>
      </c>
      <c r="BD108" s="561"/>
      <c r="BE108" s="278">
        <f t="shared" si="1020"/>
        <v>0</v>
      </c>
      <c r="BF108" s="561"/>
      <c r="BG108" s="278">
        <f t="shared" si="1021"/>
        <v>0</v>
      </c>
      <c r="BH108" s="561"/>
      <c r="BI108" s="278">
        <f t="shared" si="1022"/>
        <v>0</v>
      </c>
      <c r="BJ108" s="561"/>
      <c r="BK108" s="278">
        <f t="shared" si="1023"/>
        <v>0</v>
      </c>
      <c r="BL108" s="561"/>
      <c r="BM108" s="278">
        <f t="shared" si="1024"/>
        <v>0</v>
      </c>
      <c r="BN108" s="561"/>
      <c r="BO108" s="278">
        <f t="shared" si="1025"/>
        <v>0</v>
      </c>
      <c r="BP108" s="561"/>
      <c r="BQ108" s="563">
        <f t="shared" si="994"/>
        <v>0</v>
      </c>
      <c r="BR108" s="322">
        <f t="shared" si="777"/>
        <v>0</v>
      </c>
      <c r="BS108" s="27" t="b">
        <f>D108='Orçamento Detalhado'!J114</f>
        <v>1</v>
      </c>
    </row>
    <row r="109" spans="2:71" ht="18" customHeight="1" outlineLevel="2" thickTop="1" thickBot="1">
      <c r="B109" s="213" t="s">
        <v>400</v>
      </c>
      <c r="C109" s="275" t="str">
        <f>IF(VLOOKUP(B109,'Orçamento Detalhado'!$A$11:$I$531,4,)="","",(VLOOKUP(B109,'Orçamento Detalhado'!$A$11:$I$531,4,)))</f>
        <v/>
      </c>
      <c r="D109" s="276" t="str">
        <f>IF(B109="","",VLOOKUP($B109,'Orçamento Detalhado'!$A$11:$J$531,10,))</f>
        <v/>
      </c>
      <c r="E109" s="277">
        <f t="shared" si="776"/>
        <v>0</v>
      </c>
      <c r="F109" s="574">
        <v>105</v>
      </c>
      <c r="G109" s="278">
        <f t="shared" ref="G109" si="1026">IFERROR($D109*H109,0)</f>
        <v>0</v>
      </c>
      <c r="H109" s="561"/>
      <c r="I109" s="278">
        <f t="shared" ref="I109" si="1027">IFERROR($D109*J109,0)</f>
        <v>0</v>
      </c>
      <c r="J109" s="561"/>
      <c r="K109" s="278">
        <f t="shared" ref="K109" si="1028">IFERROR($D109*L109,0)</f>
        <v>0</v>
      </c>
      <c r="L109" s="561"/>
      <c r="M109" s="278">
        <f t="shared" ref="M109" si="1029">IFERROR($D109*N109,0)</f>
        <v>0</v>
      </c>
      <c r="N109" s="561"/>
      <c r="O109" s="278">
        <f t="shared" ref="O109" si="1030">IFERROR($D109*P109,0)</f>
        <v>0</v>
      </c>
      <c r="P109" s="561"/>
      <c r="Q109" s="278">
        <f t="shared" ref="Q109" si="1031">IFERROR($D109*R109,0)</f>
        <v>0</v>
      </c>
      <c r="R109" s="561"/>
      <c r="S109" s="278">
        <f t="shared" ref="S109" si="1032">IFERROR($D109*T109,0)</f>
        <v>0</v>
      </c>
      <c r="T109" s="561"/>
      <c r="U109" s="278">
        <f t="shared" ref="U109" si="1033">IFERROR($D109*V109,0)</f>
        <v>0</v>
      </c>
      <c r="V109" s="561"/>
      <c r="W109" s="278">
        <f t="shared" ref="W109" si="1034">IFERROR($D109*X109,0)</f>
        <v>0</v>
      </c>
      <c r="X109" s="561"/>
      <c r="Y109" s="278">
        <f t="shared" ref="Y109" si="1035">IFERROR($D109*Z109,0)</f>
        <v>0</v>
      </c>
      <c r="Z109" s="561"/>
      <c r="AA109" s="278">
        <f t="shared" ref="AA109" si="1036">IFERROR($D109*AB109,0)</f>
        <v>0</v>
      </c>
      <c r="AB109" s="561"/>
      <c r="AC109" s="278">
        <f t="shared" ref="AC109" si="1037">IFERROR($D109*AD109,0)</f>
        <v>0</v>
      </c>
      <c r="AD109" s="561"/>
      <c r="AE109" s="278">
        <f t="shared" ref="AE109" si="1038">IFERROR($D109*AF109,0)</f>
        <v>0</v>
      </c>
      <c r="AF109" s="561"/>
      <c r="AG109" s="278">
        <f t="shared" ref="AG109" si="1039">IFERROR($D109*AH109,0)</f>
        <v>0</v>
      </c>
      <c r="AH109" s="561"/>
      <c r="AI109" s="278">
        <f t="shared" ref="AI109" si="1040">IFERROR($D109*AJ109,0)</f>
        <v>0</v>
      </c>
      <c r="AJ109" s="561"/>
      <c r="AK109" s="278">
        <f t="shared" ref="AK109" si="1041">IFERROR($D109*AL109,0)</f>
        <v>0</v>
      </c>
      <c r="AL109" s="561"/>
      <c r="AM109" s="278">
        <f t="shared" ref="AM109" si="1042">IFERROR($D109*AN109,0)</f>
        <v>0</v>
      </c>
      <c r="AN109" s="561"/>
      <c r="AO109" s="278">
        <f t="shared" ref="AO109" si="1043">IFERROR($D109*AP109,0)</f>
        <v>0</v>
      </c>
      <c r="AP109" s="561"/>
      <c r="AQ109" s="278">
        <f t="shared" ref="AQ109" si="1044">IFERROR($D109*AR109,0)</f>
        <v>0</v>
      </c>
      <c r="AR109" s="561"/>
      <c r="AS109" s="278">
        <f t="shared" ref="AS109" si="1045">IFERROR($D109*AT109,0)</f>
        <v>0</v>
      </c>
      <c r="AT109" s="561"/>
      <c r="AU109" s="278">
        <f t="shared" ref="AU109" si="1046">IFERROR($D109*AV109,0)</f>
        <v>0</v>
      </c>
      <c r="AV109" s="561"/>
      <c r="AW109" s="278">
        <f t="shared" ref="AW109" si="1047">IFERROR($D109*AX109,0)</f>
        <v>0</v>
      </c>
      <c r="AX109" s="561"/>
      <c r="AY109" s="278">
        <f t="shared" ref="AY109" si="1048">IFERROR($D109*AZ109,0)</f>
        <v>0</v>
      </c>
      <c r="AZ109" s="561" t="s">
        <v>1053</v>
      </c>
      <c r="BA109" s="278">
        <f t="shared" ref="BA109" si="1049">IFERROR($D109*BB109,0)</f>
        <v>0</v>
      </c>
      <c r="BB109" s="561"/>
      <c r="BC109" s="278">
        <f t="shared" ref="BC109" si="1050">IFERROR($D109*BD109,0)</f>
        <v>0</v>
      </c>
      <c r="BD109" s="561"/>
      <c r="BE109" s="278">
        <f t="shared" ref="BE109" si="1051">IFERROR($D109*BF109,0)</f>
        <v>0</v>
      </c>
      <c r="BF109" s="561"/>
      <c r="BG109" s="278">
        <f t="shared" ref="BG109" si="1052">IFERROR($D109*BH109,0)</f>
        <v>0</v>
      </c>
      <c r="BH109" s="561"/>
      <c r="BI109" s="278">
        <f t="shared" ref="BI109" si="1053">IFERROR($D109*BJ109,0)</f>
        <v>0</v>
      </c>
      <c r="BJ109" s="561"/>
      <c r="BK109" s="278">
        <f t="shared" ref="BK109" si="1054">IFERROR($D109*BL109,0)</f>
        <v>0</v>
      </c>
      <c r="BL109" s="561"/>
      <c r="BM109" s="278">
        <f t="shared" ref="BM109" si="1055">IFERROR($D109*BN109,0)</f>
        <v>0</v>
      </c>
      <c r="BN109" s="561"/>
      <c r="BO109" s="278">
        <f t="shared" ref="BO109" si="1056">IFERROR($D109*BP109,0)</f>
        <v>0</v>
      </c>
      <c r="BP109" s="561"/>
      <c r="BQ109" s="563">
        <f t="shared" si="994"/>
        <v>0</v>
      </c>
      <c r="BR109" s="322">
        <f t="shared" si="777"/>
        <v>0</v>
      </c>
      <c r="BS109" s="27" t="b">
        <f>D109='Orçamento Detalhado'!J115</f>
        <v>1</v>
      </c>
    </row>
    <row r="110" spans="2:71" ht="18" customHeight="1" outlineLevel="2" thickTop="1" thickBot="1">
      <c r="B110" s="213" t="s">
        <v>401</v>
      </c>
      <c r="C110" s="275" t="str">
        <f>IF(VLOOKUP(B110,'Orçamento Detalhado'!$A$11:$I$531,4,)="","",(VLOOKUP(B110,'Orçamento Detalhado'!$A$11:$I$531,4,)))</f>
        <v/>
      </c>
      <c r="D110" s="276" t="str">
        <f>IF(B110="","",VLOOKUP($B110,'Orçamento Detalhado'!$A$11:$J$531,10,))</f>
        <v/>
      </c>
      <c r="E110" s="277">
        <f t="shared" si="776"/>
        <v>0</v>
      </c>
      <c r="F110" s="574">
        <v>106</v>
      </c>
      <c r="G110" s="278">
        <f t="shared" si="995"/>
        <v>0</v>
      </c>
      <c r="H110" s="561"/>
      <c r="I110" s="278">
        <f t="shared" si="996"/>
        <v>0</v>
      </c>
      <c r="J110" s="561"/>
      <c r="K110" s="278">
        <f t="shared" si="997"/>
        <v>0</v>
      </c>
      <c r="L110" s="561"/>
      <c r="M110" s="278">
        <f t="shared" si="998"/>
        <v>0</v>
      </c>
      <c r="N110" s="561"/>
      <c r="O110" s="278">
        <f t="shared" si="999"/>
        <v>0</v>
      </c>
      <c r="P110" s="561"/>
      <c r="Q110" s="278">
        <f t="shared" si="1000"/>
        <v>0</v>
      </c>
      <c r="R110" s="561"/>
      <c r="S110" s="278">
        <f t="shared" si="1001"/>
        <v>0</v>
      </c>
      <c r="T110" s="561"/>
      <c r="U110" s="278">
        <f t="shared" si="1002"/>
        <v>0</v>
      </c>
      <c r="V110" s="561"/>
      <c r="W110" s="278">
        <f t="shared" si="1003"/>
        <v>0</v>
      </c>
      <c r="X110" s="561"/>
      <c r="Y110" s="278">
        <f t="shared" si="1004"/>
        <v>0</v>
      </c>
      <c r="Z110" s="561"/>
      <c r="AA110" s="278">
        <f t="shared" si="1005"/>
        <v>0</v>
      </c>
      <c r="AB110" s="561"/>
      <c r="AC110" s="278">
        <f t="shared" si="1006"/>
        <v>0</v>
      </c>
      <c r="AD110" s="561"/>
      <c r="AE110" s="278">
        <f t="shared" si="1007"/>
        <v>0</v>
      </c>
      <c r="AF110" s="561"/>
      <c r="AG110" s="278">
        <f t="shared" si="1008"/>
        <v>0</v>
      </c>
      <c r="AH110" s="561"/>
      <c r="AI110" s="278">
        <f t="shared" si="1009"/>
        <v>0</v>
      </c>
      <c r="AJ110" s="561"/>
      <c r="AK110" s="278">
        <f t="shared" si="1010"/>
        <v>0</v>
      </c>
      <c r="AL110" s="561"/>
      <c r="AM110" s="278">
        <f t="shared" si="1011"/>
        <v>0</v>
      </c>
      <c r="AN110" s="561"/>
      <c r="AO110" s="278">
        <f t="shared" si="1012"/>
        <v>0</v>
      </c>
      <c r="AP110" s="561"/>
      <c r="AQ110" s="278">
        <f t="shared" si="1013"/>
        <v>0</v>
      </c>
      <c r="AR110" s="561"/>
      <c r="AS110" s="278">
        <f t="shared" si="1014"/>
        <v>0</v>
      </c>
      <c r="AT110" s="561"/>
      <c r="AU110" s="278">
        <f t="shared" si="1015"/>
        <v>0</v>
      </c>
      <c r="AV110" s="561"/>
      <c r="AW110" s="278">
        <f t="shared" si="1016"/>
        <v>0</v>
      </c>
      <c r="AX110" s="561"/>
      <c r="AY110" s="278">
        <f t="shared" si="1017"/>
        <v>0</v>
      </c>
      <c r="AZ110" s="561" t="s">
        <v>1053</v>
      </c>
      <c r="BA110" s="278">
        <f t="shared" si="1018"/>
        <v>0</v>
      </c>
      <c r="BB110" s="561" t="s">
        <v>1053</v>
      </c>
      <c r="BC110" s="278">
        <f t="shared" si="1019"/>
        <v>0</v>
      </c>
      <c r="BD110" s="561"/>
      <c r="BE110" s="278">
        <f t="shared" si="1020"/>
        <v>0</v>
      </c>
      <c r="BF110" s="561"/>
      <c r="BG110" s="278">
        <f t="shared" si="1021"/>
        <v>0</v>
      </c>
      <c r="BH110" s="561"/>
      <c r="BI110" s="278">
        <f t="shared" si="1022"/>
        <v>0</v>
      </c>
      <c r="BJ110" s="561"/>
      <c r="BK110" s="278">
        <f t="shared" si="1023"/>
        <v>0</v>
      </c>
      <c r="BL110" s="561"/>
      <c r="BM110" s="278">
        <f t="shared" si="1024"/>
        <v>0</v>
      </c>
      <c r="BN110" s="561"/>
      <c r="BO110" s="278">
        <f t="shared" si="1025"/>
        <v>0</v>
      </c>
      <c r="BP110" s="561"/>
      <c r="BQ110" s="563">
        <f t="shared" si="994"/>
        <v>0</v>
      </c>
      <c r="BR110" s="322">
        <f t="shared" si="777"/>
        <v>0</v>
      </c>
      <c r="BS110" s="27" t="b">
        <f>D110='Orçamento Detalhado'!J116</f>
        <v>1</v>
      </c>
    </row>
    <row r="111" spans="2:71" ht="18" customHeight="1" outlineLevel="2" thickTop="1" thickBot="1">
      <c r="B111" s="213" t="s">
        <v>402</v>
      </c>
      <c r="C111" s="275" t="str">
        <f>IF(VLOOKUP(B111,'Orçamento Detalhado'!$A$11:$I$531,4,)="","",(VLOOKUP(B111,'Orçamento Detalhado'!$A$11:$I$531,4,)))</f>
        <v/>
      </c>
      <c r="D111" s="276" t="str">
        <f>IF(B111="","",VLOOKUP($B111,'Orçamento Detalhado'!$A$11:$J$531,10,))</f>
        <v/>
      </c>
      <c r="E111" s="277">
        <f t="shared" si="776"/>
        <v>0</v>
      </c>
      <c r="F111" s="574">
        <v>107</v>
      </c>
      <c r="G111" s="278">
        <f t="shared" si="995"/>
        <v>0</v>
      </c>
      <c r="H111" s="561"/>
      <c r="I111" s="278">
        <f t="shared" si="996"/>
        <v>0</v>
      </c>
      <c r="J111" s="561"/>
      <c r="K111" s="278">
        <f t="shared" si="997"/>
        <v>0</v>
      </c>
      <c r="L111" s="561"/>
      <c r="M111" s="278">
        <f t="shared" si="998"/>
        <v>0</v>
      </c>
      <c r="N111" s="561"/>
      <c r="O111" s="278">
        <f t="shared" si="999"/>
        <v>0</v>
      </c>
      <c r="P111" s="561"/>
      <c r="Q111" s="278">
        <f t="shared" si="1000"/>
        <v>0</v>
      </c>
      <c r="R111" s="561"/>
      <c r="S111" s="278">
        <f t="shared" si="1001"/>
        <v>0</v>
      </c>
      <c r="T111" s="561"/>
      <c r="U111" s="278">
        <f t="shared" si="1002"/>
        <v>0</v>
      </c>
      <c r="V111" s="561"/>
      <c r="W111" s="278">
        <f t="shared" si="1003"/>
        <v>0</v>
      </c>
      <c r="X111" s="561"/>
      <c r="Y111" s="278">
        <f t="shared" si="1004"/>
        <v>0</v>
      </c>
      <c r="Z111" s="561"/>
      <c r="AA111" s="278">
        <f t="shared" si="1005"/>
        <v>0</v>
      </c>
      <c r="AB111" s="561"/>
      <c r="AC111" s="278">
        <f t="shared" si="1006"/>
        <v>0</v>
      </c>
      <c r="AD111" s="561"/>
      <c r="AE111" s="278">
        <f t="shared" si="1007"/>
        <v>0</v>
      </c>
      <c r="AF111" s="561"/>
      <c r="AG111" s="278">
        <f t="shared" si="1008"/>
        <v>0</v>
      </c>
      <c r="AH111" s="561"/>
      <c r="AI111" s="278">
        <f t="shared" si="1009"/>
        <v>0</v>
      </c>
      <c r="AJ111" s="561"/>
      <c r="AK111" s="278">
        <f t="shared" si="1010"/>
        <v>0</v>
      </c>
      <c r="AL111" s="561"/>
      <c r="AM111" s="278">
        <f t="shared" si="1011"/>
        <v>0</v>
      </c>
      <c r="AN111" s="561"/>
      <c r="AO111" s="278">
        <f t="shared" si="1012"/>
        <v>0</v>
      </c>
      <c r="AP111" s="561"/>
      <c r="AQ111" s="278">
        <f t="shared" si="1013"/>
        <v>0</v>
      </c>
      <c r="AR111" s="561"/>
      <c r="AS111" s="278">
        <f t="shared" si="1014"/>
        <v>0</v>
      </c>
      <c r="AT111" s="561"/>
      <c r="AU111" s="278">
        <f t="shared" si="1015"/>
        <v>0</v>
      </c>
      <c r="AV111" s="561"/>
      <c r="AW111" s="278">
        <f t="shared" si="1016"/>
        <v>0</v>
      </c>
      <c r="AX111" s="561"/>
      <c r="AY111" s="278">
        <f t="shared" si="1017"/>
        <v>0</v>
      </c>
      <c r="AZ111" s="561" t="s">
        <v>1053</v>
      </c>
      <c r="BA111" s="278">
        <f t="shared" si="1018"/>
        <v>0</v>
      </c>
      <c r="BB111" s="561" t="s">
        <v>1053</v>
      </c>
      <c r="BC111" s="278">
        <f t="shared" si="1019"/>
        <v>0</v>
      </c>
      <c r="BD111" s="561"/>
      <c r="BE111" s="278">
        <f t="shared" si="1020"/>
        <v>0</v>
      </c>
      <c r="BF111" s="561"/>
      <c r="BG111" s="278">
        <f t="shared" si="1021"/>
        <v>0</v>
      </c>
      <c r="BH111" s="561"/>
      <c r="BI111" s="278">
        <f t="shared" si="1022"/>
        <v>0</v>
      </c>
      <c r="BJ111" s="561"/>
      <c r="BK111" s="278">
        <f t="shared" si="1023"/>
        <v>0</v>
      </c>
      <c r="BL111" s="561"/>
      <c r="BM111" s="278">
        <f t="shared" si="1024"/>
        <v>0</v>
      </c>
      <c r="BN111" s="561"/>
      <c r="BO111" s="278">
        <f t="shared" si="1025"/>
        <v>0</v>
      </c>
      <c r="BP111" s="561"/>
      <c r="BQ111" s="563">
        <f t="shared" ref="BQ111:BQ112" si="1057">SUM(BN111,BL111,BJ111,BH111,BF111,BD111,BB111,AZ111,AX111,AV111,AT111,AR111,AP111,AN111,AL111,AJ111,AH111,AF111,AD111,AB111,Z111,X111,V111,T111,R111,P111,N111,L111,J111,H111,BP111)</f>
        <v>0</v>
      </c>
      <c r="BR111" s="322">
        <f t="shared" si="777"/>
        <v>0</v>
      </c>
      <c r="BS111" s="27" t="b">
        <f>D111='Orçamento Detalhado'!J117</f>
        <v>1</v>
      </c>
    </row>
    <row r="112" spans="2:71" ht="18" customHeight="1" outlineLevel="2" thickTop="1" thickBot="1">
      <c r="B112" s="213" t="s">
        <v>403</v>
      </c>
      <c r="C112" s="275" t="str">
        <f>IF(VLOOKUP(B112,'Orçamento Detalhado'!$A$11:$I$531,4,)="","",(VLOOKUP(B112,'Orçamento Detalhado'!$A$11:$I$531,4,)))</f>
        <v/>
      </c>
      <c r="D112" s="276" t="str">
        <f>IF(B112="","",VLOOKUP($B112,'Orçamento Detalhado'!$A$11:$J$531,10,))</f>
        <v/>
      </c>
      <c r="E112" s="277">
        <f t="shared" si="776"/>
        <v>0</v>
      </c>
      <c r="F112" s="574">
        <v>108</v>
      </c>
      <c r="G112" s="278">
        <f t="shared" ref="G112" si="1058">IFERROR($D112*H112,0)</f>
        <v>0</v>
      </c>
      <c r="H112" s="561"/>
      <c r="I112" s="278">
        <f t="shared" ref="I112" si="1059">IFERROR($D112*J112,0)</f>
        <v>0</v>
      </c>
      <c r="J112" s="561"/>
      <c r="K112" s="278">
        <f t="shared" ref="K112" si="1060">IFERROR($D112*L112,0)</f>
        <v>0</v>
      </c>
      <c r="L112" s="561"/>
      <c r="M112" s="278">
        <f t="shared" ref="M112" si="1061">IFERROR($D112*N112,0)</f>
        <v>0</v>
      </c>
      <c r="N112" s="561"/>
      <c r="O112" s="278">
        <f t="shared" ref="O112" si="1062">IFERROR($D112*P112,0)</f>
        <v>0</v>
      </c>
      <c r="P112" s="561"/>
      <c r="Q112" s="278">
        <f t="shared" ref="Q112" si="1063">IFERROR($D112*R112,0)</f>
        <v>0</v>
      </c>
      <c r="R112" s="561"/>
      <c r="S112" s="278">
        <f t="shared" ref="S112" si="1064">IFERROR($D112*T112,0)</f>
        <v>0</v>
      </c>
      <c r="T112" s="561"/>
      <c r="U112" s="278">
        <f t="shared" ref="U112" si="1065">IFERROR($D112*V112,0)</f>
        <v>0</v>
      </c>
      <c r="V112" s="561"/>
      <c r="W112" s="278">
        <f t="shared" ref="W112" si="1066">IFERROR($D112*X112,0)</f>
        <v>0</v>
      </c>
      <c r="X112" s="561"/>
      <c r="Y112" s="278">
        <f t="shared" ref="Y112" si="1067">IFERROR($D112*Z112,0)</f>
        <v>0</v>
      </c>
      <c r="Z112" s="561"/>
      <c r="AA112" s="278">
        <f t="shared" ref="AA112" si="1068">IFERROR($D112*AB112,0)</f>
        <v>0</v>
      </c>
      <c r="AB112" s="561"/>
      <c r="AC112" s="278">
        <f t="shared" ref="AC112" si="1069">IFERROR($D112*AD112,0)</f>
        <v>0</v>
      </c>
      <c r="AD112" s="561"/>
      <c r="AE112" s="278">
        <f t="shared" ref="AE112" si="1070">IFERROR($D112*AF112,0)</f>
        <v>0</v>
      </c>
      <c r="AF112" s="561"/>
      <c r="AG112" s="278">
        <f t="shared" ref="AG112" si="1071">IFERROR($D112*AH112,0)</f>
        <v>0</v>
      </c>
      <c r="AH112" s="561"/>
      <c r="AI112" s="278">
        <f t="shared" ref="AI112" si="1072">IFERROR($D112*AJ112,0)</f>
        <v>0</v>
      </c>
      <c r="AJ112" s="561"/>
      <c r="AK112" s="278">
        <f t="shared" ref="AK112" si="1073">IFERROR($D112*AL112,0)</f>
        <v>0</v>
      </c>
      <c r="AL112" s="561"/>
      <c r="AM112" s="278">
        <f t="shared" ref="AM112" si="1074">IFERROR($D112*AN112,0)</f>
        <v>0</v>
      </c>
      <c r="AN112" s="561"/>
      <c r="AO112" s="278">
        <f t="shared" ref="AO112" si="1075">IFERROR($D112*AP112,0)</f>
        <v>0</v>
      </c>
      <c r="AP112" s="561"/>
      <c r="AQ112" s="278">
        <f t="shared" ref="AQ112" si="1076">IFERROR($D112*AR112,0)</f>
        <v>0</v>
      </c>
      <c r="AR112" s="561"/>
      <c r="AS112" s="278">
        <f t="shared" ref="AS112" si="1077">IFERROR($D112*AT112,0)</f>
        <v>0</v>
      </c>
      <c r="AT112" s="561"/>
      <c r="AU112" s="278">
        <f t="shared" ref="AU112" si="1078">IFERROR($D112*AV112,0)</f>
        <v>0</v>
      </c>
      <c r="AV112" s="561"/>
      <c r="AW112" s="278">
        <f t="shared" ref="AW112" si="1079">IFERROR($D112*AX112,0)</f>
        <v>0</v>
      </c>
      <c r="AX112" s="561"/>
      <c r="AY112" s="278">
        <f t="shared" ref="AY112" si="1080">IFERROR($D112*AZ112,0)</f>
        <v>0</v>
      </c>
      <c r="AZ112" s="561" t="s">
        <v>1053</v>
      </c>
      <c r="BA112" s="278">
        <f t="shared" ref="BA112" si="1081">IFERROR($D112*BB112,0)</f>
        <v>0</v>
      </c>
      <c r="BB112" s="561" t="s">
        <v>1053</v>
      </c>
      <c r="BC112" s="278">
        <f t="shared" ref="BC112" si="1082">IFERROR($D112*BD112,0)</f>
        <v>0</v>
      </c>
      <c r="BD112" s="561"/>
      <c r="BE112" s="278">
        <f t="shared" ref="BE112" si="1083">IFERROR($D112*BF112,0)</f>
        <v>0</v>
      </c>
      <c r="BF112" s="561"/>
      <c r="BG112" s="278">
        <f t="shared" ref="BG112" si="1084">IFERROR($D112*BH112,0)</f>
        <v>0</v>
      </c>
      <c r="BH112" s="561"/>
      <c r="BI112" s="278">
        <f t="shared" ref="BI112" si="1085">IFERROR($D112*BJ112,0)</f>
        <v>0</v>
      </c>
      <c r="BJ112" s="561"/>
      <c r="BK112" s="278">
        <f t="shared" ref="BK112" si="1086">IFERROR($D112*BL112,0)</f>
        <v>0</v>
      </c>
      <c r="BL112" s="561"/>
      <c r="BM112" s="278">
        <f t="shared" ref="BM112" si="1087">IFERROR($D112*BN112,0)</f>
        <v>0</v>
      </c>
      <c r="BN112" s="561"/>
      <c r="BO112" s="278">
        <f t="shared" ref="BO112" si="1088">IFERROR($D112*BP112,0)</f>
        <v>0</v>
      </c>
      <c r="BP112" s="561"/>
      <c r="BQ112" s="563">
        <f t="shared" si="1057"/>
        <v>0</v>
      </c>
      <c r="BR112" s="322">
        <f t="shared" si="777"/>
        <v>0</v>
      </c>
      <c r="BS112" s="27" t="b">
        <f>D112='Orçamento Detalhado'!J118</f>
        <v>1</v>
      </c>
    </row>
    <row r="113" spans="2:71" ht="18" customHeight="1" outlineLevel="2" thickTop="1" thickBot="1">
      <c r="B113" s="213" t="s">
        <v>404</v>
      </c>
      <c r="C113" s="275" t="str">
        <f>IF(VLOOKUP(B113,'Orçamento Detalhado'!$A$11:$I$531,4,)="","",(VLOOKUP(B113,'Orçamento Detalhado'!$A$11:$I$531,4,)))</f>
        <v/>
      </c>
      <c r="D113" s="276" t="str">
        <f>IF(B113="","",VLOOKUP($B113,'Orçamento Detalhado'!$A$11:$J$531,10,))</f>
        <v/>
      </c>
      <c r="E113" s="277">
        <f t="shared" si="776"/>
        <v>0</v>
      </c>
      <c r="F113" s="574">
        <v>109</v>
      </c>
      <c r="G113" s="278">
        <f t="shared" ref="G113" si="1089">IFERROR($D113*H113,0)</f>
        <v>0</v>
      </c>
      <c r="H113" s="561"/>
      <c r="I113" s="278">
        <f t="shared" ref="I113" si="1090">IFERROR($D113*J113,0)</f>
        <v>0</v>
      </c>
      <c r="J113" s="561"/>
      <c r="K113" s="278">
        <f t="shared" ref="K113" si="1091">IFERROR($D113*L113,0)</f>
        <v>0</v>
      </c>
      <c r="L113" s="561"/>
      <c r="M113" s="278">
        <f t="shared" ref="M113" si="1092">IFERROR($D113*N113,0)</f>
        <v>0</v>
      </c>
      <c r="N113" s="561"/>
      <c r="O113" s="278">
        <f t="shared" ref="O113" si="1093">IFERROR($D113*P113,0)</f>
        <v>0</v>
      </c>
      <c r="P113" s="561"/>
      <c r="Q113" s="278">
        <f t="shared" ref="Q113" si="1094">IFERROR($D113*R113,0)</f>
        <v>0</v>
      </c>
      <c r="R113" s="561"/>
      <c r="S113" s="278">
        <f t="shared" ref="S113" si="1095">IFERROR($D113*T113,0)</f>
        <v>0</v>
      </c>
      <c r="T113" s="561"/>
      <c r="U113" s="278">
        <f t="shared" ref="U113" si="1096">IFERROR($D113*V113,0)</f>
        <v>0</v>
      </c>
      <c r="V113" s="561"/>
      <c r="W113" s="278">
        <f t="shared" ref="W113" si="1097">IFERROR($D113*X113,0)</f>
        <v>0</v>
      </c>
      <c r="X113" s="561"/>
      <c r="Y113" s="278">
        <f t="shared" ref="Y113" si="1098">IFERROR($D113*Z113,0)</f>
        <v>0</v>
      </c>
      <c r="Z113" s="561"/>
      <c r="AA113" s="278">
        <f t="shared" ref="AA113" si="1099">IFERROR($D113*AB113,0)</f>
        <v>0</v>
      </c>
      <c r="AB113" s="561"/>
      <c r="AC113" s="278">
        <f t="shared" ref="AC113" si="1100">IFERROR($D113*AD113,0)</f>
        <v>0</v>
      </c>
      <c r="AD113" s="561"/>
      <c r="AE113" s="278">
        <f t="shared" ref="AE113" si="1101">IFERROR($D113*AF113,0)</f>
        <v>0</v>
      </c>
      <c r="AF113" s="561"/>
      <c r="AG113" s="278">
        <f t="shared" ref="AG113" si="1102">IFERROR($D113*AH113,0)</f>
        <v>0</v>
      </c>
      <c r="AH113" s="561"/>
      <c r="AI113" s="278">
        <f t="shared" ref="AI113" si="1103">IFERROR($D113*AJ113,0)</f>
        <v>0</v>
      </c>
      <c r="AJ113" s="561"/>
      <c r="AK113" s="278">
        <f t="shared" ref="AK113" si="1104">IFERROR($D113*AL113,0)</f>
        <v>0</v>
      </c>
      <c r="AL113" s="561"/>
      <c r="AM113" s="278">
        <f t="shared" ref="AM113" si="1105">IFERROR($D113*AN113,0)</f>
        <v>0</v>
      </c>
      <c r="AN113" s="561"/>
      <c r="AO113" s="278">
        <f t="shared" ref="AO113" si="1106">IFERROR($D113*AP113,0)</f>
        <v>0</v>
      </c>
      <c r="AP113" s="561"/>
      <c r="AQ113" s="278">
        <f t="shared" ref="AQ113" si="1107">IFERROR($D113*AR113,0)</f>
        <v>0</v>
      </c>
      <c r="AR113" s="561"/>
      <c r="AS113" s="278">
        <f t="shared" ref="AS113" si="1108">IFERROR($D113*AT113,0)</f>
        <v>0</v>
      </c>
      <c r="AT113" s="561"/>
      <c r="AU113" s="278">
        <f t="shared" ref="AU113" si="1109">IFERROR($D113*AV113,0)</f>
        <v>0</v>
      </c>
      <c r="AV113" s="561"/>
      <c r="AW113" s="278">
        <f t="shared" ref="AW113" si="1110">IFERROR($D113*AX113,0)</f>
        <v>0</v>
      </c>
      <c r="AX113" s="561"/>
      <c r="AY113" s="278">
        <f t="shared" ref="AY113" si="1111">IFERROR($D113*AZ113,0)</f>
        <v>0</v>
      </c>
      <c r="AZ113" s="561" t="s">
        <v>1053</v>
      </c>
      <c r="BA113" s="278">
        <f t="shared" ref="BA113" si="1112">IFERROR($D113*BB113,0)</f>
        <v>0</v>
      </c>
      <c r="BB113" s="561" t="s">
        <v>1053</v>
      </c>
      <c r="BC113" s="278">
        <f t="shared" ref="BC113" si="1113">IFERROR($D113*BD113,0)</f>
        <v>0</v>
      </c>
      <c r="BD113" s="561"/>
      <c r="BE113" s="278">
        <f t="shared" ref="BE113" si="1114">IFERROR($D113*BF113,0)</f>
        <v>0</v>
      </c>
      <c r="BF113" s="561"/>
      <c r="BG113" s="278">
        <f t="shared" ref="BG113" si="1115">IFERROR($D113*BH113,0)</f>
        <v>0</v>
      </c>
      <c r="BH113" s="561"/>
      <c r="BI113" s="278">
        <f t="shared" ref="BI113" si="1116">IFERROR($D113*BJ113,0)</f>
        <v>0</v>
      </c>
      <c r="BJ113" s="561"/>
      <c r="BK113" s="278">
        <f t="shared" ref="BK113" si="1117">IFERROR($D113*BL113,0)</f>
        <v>0</v>
      </c>
      <c r="BL113" s="561"/>
      <c r="BM113" s="278">
        <f t="shared" ref="BM113" si="1118">IFERROR($D113*BN113,0)</f>
        <v>0</v>
      </c>
      <c r="BN113" s="561"/>
      <c r="BO113" s="278">
        <f t="shared" ref="BO113" si="1119">IFERROR($D113*BP113,0)</f>
        <v>0</v>
      </c>
      <c r="BP113" s="561"/>
      <c r="BQ113" s="563">
        <f t="shared" ref="BQ113" si="1120">SUM(BN113,BL113,BJ113,BH113,BF113,BD113,BB113,AZ113,AX113,AV113,AT113,AR113,AP113,AN113,AL113,AJ113,AH113,AF113,AD113,AB113,Z113,X113,V113,T113,R113,P113,N113,L113,J113,H113,BP113)</f>
        <v>0</v>
      </c>
      <c r="BR113" s="322">
        <f t="shared" si="777"/>
        <v>0</v>
      </c>
      <c r="BS113" s="27" t="b">
        <f>D113='Orçamento Detalhado'!J119</f>
        <v>1</v>
      </c>
    </row>
    <row r="114" spans="2:71" ht="18" customHeight="1" outlineLevel="1" thickTop="1" thickBot="1">
      <c r="B114" s="260" t="s">
        <v>140</v>
      </c>
      <c r="C114" s="281" t="str">
        <f>IF(B114="","",VLOOKUP(B114,'Orçamento Detalhado'!$A$11:$I$531,4,))</f>
        <v>ESQUADRIAS DE MADEIRA</v>
      </c>
      <c r="D114" s="263">
        <f>SUM(D115:D131)</f>
        <v>0</v>
      </c>
      <c r="E114" s="264">
        <f t="shared" si="776"/>
        <v>0</v>
      </c>
      <c r="F114" s="574">
        <v>110</v>
      </c>
      <c r="G114" s="265">
        <f>SUM(G115:G131)</f>
        <v>0</v>
      </c>
      <c r="H114" s="560">
        <f>IFERROR(G114/$D114,0)</f>
        <v>0</v>
      </c>
      <c r="I114" s="265">
        <f>SUM(I115:I131)</f>
        <v>0</v>
      </c>
      <c r="J114" s="560">
        <f t="shared" ref="J114:BP114" si="1121">IFERROR(I114/$D114,0)</f>
        <v>0</v>
      </c>
      <c r="K114" s="265">
        <f t="shared" ref="K114" si="1122">SUM(K115:K131)</f>
        <v>0</v>
      </c>
      <c r="L114" s="560">
        <f t="shared" si="1121"/>
        <v>0</v>
      </c>
      <c r="M114" s="265">
        <f t="shared" ref="M114" si="1123">SUM(M115:M131)</f>
        <v>0</v>
      </c>
      <c r="N114" s="560">
        <f t="shared" si="1121"/>
        <v>0</v>
      </c>
      <c r="O114" s="265">
        <f t="shared" ref="O114" si="1124">SUM(O115:O131)</f>
        <v>0</v>
      </c>
      <c r="P114" s="560">
        <f t="shared" si="1121"/>
        <v>0</v>
      </c>
      <c r="Q114" s="265">
        <f t="shared" ref="Q114" si="1125">SUM(Q115:Q131)</f>
        <v>0</v>
      </c>
      <c r="R114" s="560">
        <f t="shared" si="1121"/>
        <v>0</v>
      </c>
      <c r="S114" s="265">
        <f t="shared" ref="S114" si="1126">SUM(S115:S131)</f>
        <v>0</v>
      </c>
      <c r="T114" s="560">
        <f t="shared" si="1121"/>
        <v>0</v>
      </c>
      <c r="U114" s="265">
        <f t="shared" ref="U114" si="1127">SUM(U115:U131)</f>
        <v>0</v>
      </c>
      <c r="V114" s="560">
        <f t="shared" si="1121"/>
        <v>0</v>
      </c>
      <c r="W114" s="265">
        <f t="shared" ref="W114" si="1128">SUM(W115:W131)</f>
        <v>0</v>
      </c>
      <c r="X114" s="560">
        <f t="shared" si="1121"/>
        <v>0</v>
      </c>
      <c r="Y114" s="265">
        <f t="shared" ref="Y114" si="1129">SUM(Y115:Y131)</f>
        <v>0</v>
      </c>
      <c r="Z114" s="560">
        <f t="shared" si="1121"/>
        <v>0</v>
      </c>
      <c r="AA114" s="265">
        <f t="shared" ref="AA114" si="1130">SUM(AA115:AA131)</f>
        <v>0</v>
      </c>
      <c r="AB114" s="560">
        <f t="shared" si="1121"/>
        <v>0</v>
      </c>
      <c r="AC114" s="265">
        <f t="shared" ref="AC114" si="1131">SUM(AC115:AC131)</f>
        <v>0</v>
      </c>
      <c r="AD114" s="560">
        <f t="shared" si="1121"/>
        <v>0</v>
      </c>
      <c r="AE114" s="265">
        <f t="shared" ref="AE114" si="1132">SUM(AE115:AE131)</f>
        <v>0</v>
      </c>
      <c r="AF114" s="560">
        <f t="shared" si="1121"/>
        <v>0</v>
      </c>
      <c r="AG114" s="265">
        <f t="shared" ref="AG114" si="1133">SUM(AG115:AG131)</f>
        <v>0</v>
      </c>
      <c r="AH114" s="560">
        <f t="shared" si="1121"/>
        <v>0</v>
      </c>
      <c r="AI114" s="265">
        <f t="shared" ref="AI114" si="1134">SUM(AI115:AI131)</f>
        <v>0</v>
      </c>
      <c r="AJ114" s="560">
        <f t="shared" si="1121"/>
        <v>0</v>
      </c>
      <c r="AK114" s="265">
        <f t="shared" ref="AK114" si="1135">SUM(AK115:AK131)</f>
        <v>0</v>
      </c>
      <c r="AL114" s="560">
        <f t="shared" si="1121"/>
        <v>0</v>
      </c>
      <c r="AM114" s="265">
        <f t="shared" ref="AM114" si="1136">SUM(AM115:AM131)</f>
        <v>0</v>
      </c>
      <c r="AN114" s="560">
        <f t="shared" si="1121"/>
        <v>0</v>
      </c>
      <c r="AO114" s="265">
        <f t="shared" ref="AO114" si="1137">SUM(AO115:AO131)</f>
        <v>0</v>
      </c>
      <c r="AP114" s="560">
        <f t="shared" si="1121"/>
        <v>0</v>
      </c>
      <c r="AQ114" s="265">
        <f t="shared" ref="AQ114" si="1138">SUM(AQ115:AQ131)</f>
        <v>0</v>
      </c>
      <c r="AR114" s="560">
        <f t="shared" si="1121"/>
        <v>0</v>
      </c>
      <c r="AS114" s="265">
        <f t="shared" ref="AS114" si="1139">SUM(AS115:AS131)</f>
        <v>0</v>
      </c>
      <c r="AT114" s="560">
        <f t="shared" si="1121"/>
        <v>0</v>
      </c>
      <c r="AU114" s="265">
        <f t="shared" ref="AU114" si="1140">SUM(AU115:AU131)</f>
        <v>0</v>
      </c>
      <c r="AV114" s="560">
        <f t="shared" si="1121"/>
        <v>0</v>
      </c>
      <c r="AW114" s="265">
        <f t="shared" ref="AW114" si="1141">SUM(AW115:AW131)</f>
        <v>0</v>
      </c>
      <c r="AX114" s="560">
        <f t="shared" si="1121"/>
        <v>0</v>
      </c>
      <c r="AY114" s="265">
        <f t="shared" ref="AY114" si="1142">SUM(AY115:AY131)</f>
        <v>0</v>
      </c>
      <c r="AZ114" s="560">
        <f t="shared" si="1121"/>
        <v>0</v>
      </c>
      <c r="BA114" s="265">
        <f t="shared" ref="BA114" si="1143">SUM(BA115:BA131)</f>
        <v>0</v>
      </c>
      <c r="BB114" s="560">
        <f t="shared" si="1121"/>
        <v>0</v>
      </c>
      <c r="BC114" s="265">
        <f t="shared" ref="BC114" si="1144">SUM(BC115:BC131)</f>
        <v>0</v>
      </c>
      <c r="BD114" s="560">
        <f t="shared" si="1121"/>
        <v>0</v>
      </c>
      <c r="BE114" s="265">
        <f t="shared" ref="BE114" si="1145">SUM(BE115:BE131)</f>
        <v>0</v>
      </c>
      <c r="BF114" s="560">
        <f t="shared" si="1121"/>
        <v>0</v>
      </c>
      <c r="BG114" s="265">
        <f>SUM(BG115:BG131)</f>
        <v>0</v>
      </c>
      <c r="BH114" s="560">
        <f t="shared" si="1121"/>
        <v>0</v>
      </c>
      <c r="BI114" s="265">
        <f>SUM(BI115:BI131)</f>
        <v>0</v>
      </c>
      <c r="BJ114" s="560">
        <f t="shared" si="1121"/>
        <v>0</v>
      </c>
      <c r="BK114" s="265">
        <f>SUM(BK115:BK131)</f>
        <v>0</v>
      </c>
      <c r="BL114" s="560">
        <f t="shared" si="1121"/>
        <v>0</v>
      </c>
      <c r="BM114" s="265">
        <f>SUM(BM115:BM131)</f>
        <v>0</v>
      </c>
      <c r="BN114" s="560">
        <f t="shared" si="1121"/>
        <v>0</v>
      </c>
      <c r="BO114" s="265">
        <f>SUM(BO115:BO131)</f>
        <v>0</v>
      </c>
      <c r="BP114" s="560">
        <f t="shared" si="1121"/>
        <v>0</v>
      </c>
      <c r="BQ114" s="563">
        <f t="shared" si="994"/>
        <v>0</v>
      </c>
      <c r="BR114" s="322">
        <f t="shared" si="777"/>
        <v>0</v>
      </c>
      <c r="BS114" s="27" t="b">
        <f>D114='Orçamento Detalhado'!J120</f>
        <v>1</v>
      </c>
    </row>
    <row r="115" spans="2:71" ht="18" customHeight="1" outlineLevel="2" thickTop="1" thickBot="1">
      <c r="B115" s="213" t="s">
        <v>406</v>
      </c>
      <c r="C115" s="275" t="str">
        <f>IF(VLOOKUP(B115,'Orçamento Detalhado'!$A$11:$I$531,4,)="","",(VLOOKUP(B115,'Orçamento Detalhado'!$A$11:$I$531,4,)))</f>
        <v>Kit Porta Pronta 80x210cm (externa)</v>
      </c>
      <c r="D115" s="276" t="str">
        <f>IF(B115="","",VLOOKUP($B115,'Orçamento Detalhado'!$A$11:$J$531,10,))</f>
        <v/>
      </c>
      <c r="E115" s="277">
        <f t="shared" si="776"/>
        <v>0</v>
      </c>
      <c r="F115" s="574">
        <v>111</v>
      </c>
      <c r="G115" s="278">
        <f t="shared" ref="G115:G128" si="1146">IFERROR($D115*H115,0)</f>
        <v>0</v>
      </c>
      <c r="H115" s="561"/>
      <c r="I115" s="278">
        <f t="shared" ref="I115:I125" si="1147">IFERROR($D115*J115,0)</f>
        <v>0</v>
      </c>
      <c r="J115" s="561"/>
      <c r="K115" s="278">
        <f t="shared" ref="K115:K125" si="1148">IFERROR($D115*L115,0)</f>
        <v>0</v>
      </c>
      <c r="L115" s="561"/>
      <c r="M115" s="278">
        <f t="shared" ref="M115:M125" si="1149">IFERROR($D115*N115,0)</f>
        <v>0</v>
      </c>
      <c r="N115" s="561"/>
      <c r="O115" s="278">
        <f t="shared" ref="O115:O125" si="1150">IFERROR($D115*P115,0)</f>
        <v>0</v>
      </c>
      <c r="P115" s="561"/>
      <c r="Q115" s="278">
        <f t="shared" ref="Q115:Q125" si="1151">IFERROR($D115*R115,0)</f>
        <v>0</v>
      </c>
      <c r="R115" s="561"/>
      <c r="S115" s="278">
        <f t="shared" ref="S115:S125" si="1152">IFERROR($D115*T115,0)</f>
        <v>0</v>
      </c>
      <c r="T115" s="561"/>
      <c r="U115" s="278">
        <f t="shared" ref="U115:U125" si="1153">IFERROR($D115*V115,0)</f>
        <v>0</v>
      </c>
      <c r="V115" s="561"/>
      <c r="W115" s="278">
        <f t="shared" ref="W115:W125" si="1154">IFERROR($D115*X115,0)</f>
        <v>0</v>
      </c>
      <c r="X115" s="561"/>
      <c r="Y115" s="278">
        <f t="shared" ref="Y115:Y125" si="1155">IFERROR($D115*Z115,0)</f>
        <v>0</v>
      </c>
      <c r="Z115" s="561"/>
      <c r="AA115" s="278">
        <f t="shared" ref="AA115:AA125" si="1156">IFERROR($D115*AB115,0)</f>
        <v>0</v>
      </c>
      <c r="AB115" s="561"/>
      <c r="AC115" s="278">
        <f t="shared" ref="AC115:AC125" si="1157">IFERROR($D115*AD115,0)</f>
        <v>0</v>
      </c>
      <c r="AD115" s="561"/>
      <c r="AE115" s="278">
        <f t="shared" ref="AE115:AE125" si="1158">IFERROR($D115*AF115,0)</f>
        <v>0</v>
      </c>
      <c r="AF115" s="561"/>
      <c r="AG115" s="278">
        <f t="shared" ref="AG115:AG125" si="1159">IFERROR($D115*AH115,0)</f>
        <v>0</v>
      </c>
      <c r="AH115" s="561"/>
      <c r="AI115" s="278">
        <f t="shared" ref="AI115:AI125" si="1160">IFERROR($D115*AJ115,0)</f>
        <v>0</v>
      </c>
      <c r="AJ115" s="561"/>
      <c r="AK115" s="278">
        <f t="shared" ref="AK115:AK125" si="1161">IFERROR($D115*AL115,0)</f>
        <v>0</v>
      </c>
      <c r="AL115" s="561"/>
      <c r="AM115" s="278">
        <f t="shared" ref="AM115:AM125" si="1162">IFERROR($D115*AN115,0)</f>
        <v>0</v>
      </c>
      <c r="AN115" s="561"/>
      <c r="AO115" s="278">
        <f t="shared" ref="AO115:AO125" si="1163">IFERROR($D115*AP115,0)</f>
        <v>0</v>
      </c>
      <c r="AP115" s="561"/>
      <c r="AQ115" s="278">
        <f t="shared" ref="AQ115:AQ125" si="1164">IFERROR($D115*AR115,0)</f>
        <v>0</v>
      </c>
      <c r="AR115" s="561"/>
      <c r="AS115" s="278">
        <f t="shared" ref="AS115:AS125" si="1165">IFERROR($D115*AT115,0)</f>
        <v>0</v>
      </c>
      <c r="AT115" s="561"/>
      <c r="AU115" s="278">
        <f t="shared" ref="AU115:AU125" si="1166">IFERROR($D115*AV115,0)</f>
        <v>0</v>
      </c>
      <c r="AV115" s="561"/>
      <c r="AW115" s="278">
        <f t="shared" ref="AW115:AW125" si="1167">IFERROR($D115*AX115,0)</f>
        <v>0</v>
      </c>
      <c r="AX115" s="561"/>
      <c r="AY115" s="278">
        <f t="shared" ref="AY115:AY125" si="1168">IFERROR($D115*AZ115,0)</f>
        <v>0</v>
      </c>
      <c r="AZ115" s="561"/>
      <c r="BA115" s="278">
        <f t="shared" ref="BA115:BA125" si="1169">IFERROR($D115*BB115,0)</f>
        <v>0</v>
      </c>
      <c r="BB115" s="561"/>
      <c r="BC115" s="278">
        <f t="shared" ref="BC115:BC125" si="1170">IFERROR($D115*BD115,0)</f>
        <v>0</v>
      </c>
      <c r="BD115" s="561"/>
      <c r="BE115" s="278">
        <f t="shared" ref="BE115:BE125" si="1171">IFERROR($D115*BF115,0)</f>
        <v>0</v>
      </c>
      <c r="BF115" s="561"/>
      <c r="BG115" s="278">
        <f t="shared" ref="BG115:BG125" si="1172">IFERROR($D115*BH115,0)</f>
        <v>0</v>
      </c>
      <c r="BH115" s="561"/>
      <c r="BI115" s="278">
        <f t="shared" ref="BI115:BI125" si="1173">IFERROR($D115*BJ115,0)</f>
        <v>0</v>
      </c>
      <c r="BJ115" s="561"/>
      <c r="BK115" s="278">
        <f t="shared" ref="BK115:BK125" si="1174">IFERROR($D115*BL115,0)</f>
        <v>0</v>
      </c>
      <c r="BL115" s="561"/>
      <c r="BM115" s="278">
        <f t="shared" ref="BM115:BM125" si="1175">IFERROR($D115*BN115,0)</f>
        <v>0</v>
      </c>
      <c r="BN115" s="561"/>
      <c r="BO115" s="278">
        <f t="shared" ref="BO115:BO125" si="1176">IFERROR($D115*BP115,0)</f>
        <v>0</v>
      </c>
      <c r="BP115" s="561"/>
      <c r="BQ115" s="563">
        <f t="shared" ref="BQ115:BQ125" si="1177">SUM(BN115,BL115,BJ115,BH115,BF115,BD115,BB115,AZ115,AX115,AV115,AT115,AR115,AP115,AN115,AL115,AJ115,AH115,AF115,AD115,AB115,Z115,X115,V115,T115,R115,P115,N115,L115,J115,H115,BP115)</f>
        <v>0</v>
      </c>
      <c r="BR115" s="322">
        <f t="shared" si="777"/>
        <v>0</v>
      </c>
      <c r="BS115" s="27" t="b">
        <f>D115='Orçamento Detalhado'!J121</f>
        <v>1</v>
      </c>
    </row>
    <row r="116" spans="2:71" ht="18" customHeight="1" outlineLevel="2" thickTop="1" thickBot="1">
      <c r="B116" s="213" t="s">
        <v>408</v>
      </c>
      <c r="C116" s="275" t="str">
        <f>IF(VLOOKUP(B116,'Orçamento Detalhado'!$A$11:$I$531,4,)="","",(VLOOKUP(B116,'Orçamento Detalhado'!$A$11:$I$531,4,)))</f>
        <v>Kit Porta Pronta 80x210cm (interna)</v>
      </c>
      <c r="D116" s="276" t="str">
        <f>IF(B116="","",VLOOKUP($B116,'Orçamento Detalhado'!$A$11:$J$531,10,))</f>
        <v/>
      </c>
      <c r="E116" s="277">
        <f t="shared" si="776"/>
        <v>0</v>
      </c>
      <c r="F116" s="574">
        <v>112</v>
      </c>
      <c r="G116" s="278">
        <f t="shared" si="1146"/>
        <v>0</v>
      </c>
      <c r="H116" s="561"/>
      <c r="I116" s="278">
        <f t="shared" si="1147"/>
        <v>0</v>
      </c>
      <c r="J116" s="561"/>
      <c r="K116" s="278">
        <f t="shared" si="1148"/>
        <v>0</v>
      </c>
      <c r="L116" s="561"/>
      <c r="M116" s="278">
        <f t="shared" si="1149"/>
        <v>0</v>
      </c>
      <c r="N116" s="561"/>
      <c r="O116" s="278">
        <f t="shared" si="1150"/>
        <v>0</v>
      </c>
      <c r="P116" s="561"/>
      <c r="Q116" s="278">
        <f t="shared" si="1151"/>
        <v>0</v>
      </c>
      <c r="R116" s="561"/>
      <c r="S116" s="278">
        <f t="shared" si="1152"/>
        <v>0</v>
      </c>
      <c r="T116" s="561"/>
      <c r="U116" s="278">
        <f t="shared" si="1153"/>
        <v>0</v>
      </c>
      <c r="V116" s="561"/>
      <c r="W116" s="278">
        <f t="shared" si="1154"/>
        <v>0</v>
      </c>
      <c r="X116" s="561"/>
      <c r="Y116" s="278">
        <f t="shared" si="1155"/>
        <v>0</v>
      </c>
      <c r="Z116" s="561"/>
      <c r="AA116" s="278">
        <f t="shared" si="1156"/>
        <v>0</v>
      </c>
      <c r="AB116" s="561"/>
      <c r="AC116" s="278">
        <f t="shared" si="1157"/>
        <v>0</v>
      </c>
      <c r="AD116" s="561"/>
      <c r="AE116" s="278">
        <f t="shared" si="1158"/>
        <v>0</v>
      </c>
      <c r="AF116" s="561"/>
      <c r="AG116" s="278">
        <f t="shared" si="1159"/>
        <v>0</v>
      </c>
      <c r="AH116" s="561"/>
      <c r="AI116" s="278">
        <f t="shared" si="1160"/>
        <v>0</v>
      </c>
      <c r="AJ116" s="561"/>
      <c r="AK116" s="278">
        <f t="shared" si="1161"/>
        <v>0</v>
      </c>
      <c r="AL116" s="561"/>
      <c r="AM116" s="278">
        <f t="shared" si="1162"/>
        <v>0</v>
      </c>
      <c r="AN116" s="561"/>
      <c r="AO116" s="278">
        <f t="shared" si="1163"/>
        <v>0</v>
      </c>
      <c r="AP116" s="561"/>
      <c r="AQ116" s="278">
        <f t="shared" si="1164"/>
        <v>0</v>
      </c>
      <c r="AR116" s="561"/>
      <c r="AS116" s="278">
        <f t="shared" si="1165"/>
        <v>0</v>
      </c>
      <c r="AT116" s="561"/>
      <c r="AU116" s="278">
        <f t="shared" si="1166"/>
        <v>0</v>
      </c>
      <c r="AV116" s="561"/>
      <c r="AW116" s="278">
        <f t="shared" si="1167"/>
        <v>0</v>
      </c>
      <c r="AX116" s="561"/>
      <c r="AY116" s="278">
        <f t="shared" si="1168"/>
        <v>0</v>
      </c>
      <c r="AZ116" s="561"/>
      <c r="BA116" s="278">
        <f t="shared" si="1169"/>
        <v>0</v>
      </c>
      <c r="BB116" s="561"/>
      <c r="BC116" s="278">
        <f t="shared" si="1170"/>
        <v>0</v>
      </c>
      <c r="BD116" s="561"/>
      <c r="BE116" s="278">
        <f t="shared" si="1171"/>
        <v>0</v>
      </c>
      <c r="BF116" s="561"/>
      <c r="BG116" s="278">
        <f t="shared" si="1172"/>
        <v>0</v>
      </c>
      <c r="BH116" s="561"/>
      <c r="BI116" s="278">
        <f t="shared" si="1173"/>
        <v>0</v>
      </c>
      <c r="BJ116" s="561"/>
      <c r="BK116" s="278">
        <f t="shared" si="1174"/>
        <v>0</v>
      </c>
      <c r="BL116" s="561"/>
      <c r="BM116" s="278">
        <f t="shared" si="1175"/>
        <v>0</v>
      </c>
      <c r="BN116" s="561"/>
      <c r="BO116" s="278">
        <f t="shared" si="1176"/>
        <v>0</v>
      </c>
      <c r="BP116" s="561"/>
      <c r="BQ116" s="563">
        <f t="shared" si="1177"/>
        <v>0</v>
      </c>
      <c r="BR116" s="322">
        <f t="shared" si="777"/>
        <v>0</v>
      </c>
      <c r="BS116" s="27" t="b">
        <f>D116='Orçamento Detalhado'!J122</f>
        <v>1</v>
      </c>
    </row>
    <row r="117" spans="2:71" ht="18" customHeight="1" outlineLevel="2" thickTop="1" thickBot="1">
      <c r="B117" s="213" t="s">
        <v>410</v>
      </c>
      <c r="C117" s="275" t="str">
        <f>IF(VLOOKUP(B117,'Orçamento Detalhado'!$A$11:$I$531,4,)="","",(VLOOKUP(B117,'Orçamento Detalhado'!$A$11:$I$531,4,)))</f>
        <v>Kit Porta Pronta 70x210cm (interna)</v>
      </c>
      <c r="D117" s="276" t="str">
        <f>IF(B117="","",VLOOKUP($B117,'Orçamento Detalhado'!$A$11:$J$531,10,))</f>
        <v/>
      </c>
      <c r="E117" s="277">
        <f t="shared" si="776"/>
        <v>0</v>
      </c>
      <c r="F117" s="574">
        <v>113</v>
      </c>
      <c r="G117" s="278">
        <f t="shared" si="1146"/>
        <v>0</v>
      </c>
      <c r="H117" s="561"/>
      <c r="I117" s="278">
        <f t="shared" si="1147"/>
        <v>0</v>
      </c>
      <c r="J117" s="561"/>
      <c r="K117" s="278">
        <f t="shared" si="1148"/>
        <v>0</v>
      </c>
      <c r="L117" s="561"/>
      <c r="M117" s="278">
        <f t="shared" si="1149"/>
        <v>0</v>
      </c>
      <c r="N117" s="561"/>
      <c r="O117" s="278">
        <f t="shared" si="1150"/>
        <v>0</v>
      </c>
      <c r="P117" s="561"/>
      <c r="Q117" s="278">
        <f t="shared" si="1151"/>
        <v>0</v>
      </c>
      <c r="R117" s="561"/>
      <c r="S117" s="278">
        <f t="shared" si="1152"/>
        <v>0</v>
      </c>
      <c r="T117" s="561"/>
      <c r="U117" s="278">
        <f t="shared" si="1153"/>
        <v>0</v>
      </c>
      <c r="V117" s="561"/>
      <c r="W117" s="278">
        <f t="shared" si="1154"/>
        <v>0</v>
      </c>
      <c r="X117" s="561"/>
      <c r="Y117" s="278">
        <f t="shared" si="1155"/>
        <v>0</v>
      </c>
      <c r="Z117" s="561"/>
      <c r="AA117" s="278">
        <f t="shared" si="1156"/>
        <v>0</v>
      </c>
      <c r="AB117" s="561"/>
      <c r="AC117" s="278">
        <f t="shared" si="1157"/>
        <v>0</v>
      </c>
      <c r="AD117" s="561"/>
      <c r="AE117" s="278">
        <f t="shared" si="1158"/>
        <v>0</v>
      </c>
      <c r="AF117" s="561"/>
      <c r="AG117" s="278">
        <f t="shared" si="1159"/>
        <v>0</v>
      </c>
      <c r="AH117" s="561"/>
      <c r="AI117" s="278">
        <f t="shared" si="1160"/>
        <v>0</v>
      </c>
      <c r="AJ117" s="561"/>
      <c r="AK117" s="278">
        <f t="shared" si="1161"/>
        <v>0</v>
      </c>
      <c r="AL117" s="561"/>
      <c r="AM117" s="278">
        <f t="shared" si="1162"/>
        <v>0</v>
      </c>
      <c r="AN117" s="561"/>
      <c r="AO117" s="278">
        <f t="shared" si="1163"/>
        <v>0</v>
      </c>
      <c r="AP117" s="561"/>
      <c r="AQ117" s="278">
        <f t="shared" si="1164"/>
        <v>0</v>
      </c>
      <c r="AR117" s="561"/>
      <c r="AS117" s="278">
        <f t="shared" si="1165"/>
        <v>0</v>
      </c>
      <c r="AT117" s="561"/>
      <c r="AU117" s="278">
        <f t="shared" si="1166"/>
        <v>0</v>
      </c>
      <c r="AV117" s="561"/>
      <c r="AW117" s="278">
        <f t="shared" si="1167"/>
        <v>0</v>
      </c>
      <c r="AX117" s="561"/>
      <c r="AY117" s="278">
        <f t="shared" si="1168"/>
        <v>0</v>
      </c>
      <c r="AZ117" s="561"/>
      <c r="BA117" s="278">
        <f t="shared" si="1169"/>
        <v>0</v>
      </c>
      <c r="BB117" s="561"/>
      <c r="BC117" s="278">
        <f t="shared" si="1170"/>
        <v>0</v>
      </c>
      <c r="BD117" s="561"/>
      <c r="BE117" s="278">
        <f t="shared" si="1171"/>
        <v>0</v>
      </c>
      <c r="BF117" s="561"/>
      <c r="BG117" s="278">
        <f t="shared" si="1172"/>
        <v>0</v>
      </c>
      <c r="BH117" s="561"/>
      <c r="BI117" s="278">
        <f t="shared" si="1173"/>
        <v>0</v>
      </c>
      <c r="BJ117" s="561"/>
      <c r="BK117" s="278">
        <f t="shared" si="1174"/>
        <v>0</v>
      </c>
      <c r="BL117" s="561"/>
      <c r="BM117" s="278">
        <f t="shared" si="1175"/>
        <v>0</v>
      </c>
      <c r="BN117" s="561"/>
      <c r="BO117" s="278">
        <f t="shared" si="1176"/>
        <v>0</v>
      </c>
      <c r="BP117" s="561"/>
      <c r="BQ117" s="563">
        <f t="shared" si="1177"/>
        <v>0</v>
      </c>
      <c r="BR117" s="322">
        <f t="shared" si="777"/>
        <v>0</v>
      </c>
      <c r="BS117" s="27" t="b">
        <f>D117='Orçamento Detalhado'!J123</f>
        <v>1</v>
      </c>
    </row>
    <row r="118" spans="2:71" ht="18" customHeight="1" outlineLevel="2" thickTop="1" thickBot="1">
      <c r="B118" s="213" t="s">
        <v>413</v>
      </c>
      <c r="C118" s="275" t="str">
        <f>IF(VLOOKUP(B118,'Orçamento Detalhado'!$A$11:$I$531,4,)="","",(VLOOKUP(B118,'Orçamento Detalhado'!$A$11:$I$531,4,)))</f>
        <v>Kit Porta Pronta 60x210cm (interna)</v>
      </c>
      <c r="D118" s="276" t="str">
        <f>IF(B118="","",VLOOKUP($B118,'Orçamento Detalhado'!$A$11:$J$531,10,))</f>
        <v/>
      </c>
      <c r="E118" s="277">
        <f t="shared" si="776"/>
        <v>0</v>
      </c>
      <c r="F118" s="574">
        <v>114</v>
      </c>
      <c r="G118" s="278">
        <f t="shared" si="1146"/>
        <v>0</v>
      </c>
      <c r="H118" s="561"/>
      <c r="I118" s="278">
        <f t="shared" si="1147"/>
        <v>0</v>
      </c>
      <c r="J118" s="561"/>
      <c r="K118" s="278">
        <f t="shared" si="1148"/>
        <v>0</v>
      </c>
      <c r="L118" s="561"/>
      <c r="M118" s="278">
        <f t="shared" si="1149"/>
        <v>0</v>
      </c>
      <c r="N118" s="561"/>
      <c r="O118" s="278">
        <f t="shared" si="1150"/>
        <v>0</v>
      </c>
      <c r="P118" s="561"/>
      <c r="Q118" s="278">
        <f t="shared" si="1151"/>
        <v>0</v>
      </c>
      <c r="R118" s="561"/>
      <c r="S118" s="278">
        <f t="shared" si="1152"/>
        <v>0</v>
      </c>
      <c r="T118" s="561"/>
      <c r="U118" s="278">
        <f t="shared" si="1153"/>
        <v>0</v>
      </c>
      <c r="V118" s="561"/>
      <c r="W118" s="278">
        <f t="shared" si="1154"/>
        <v>0</v>
      </c>
      <c r="X118" s="561"/>
      <c r="Y118" s="278">
        <f t="shared" si="1155"/>
        <v>0</v>
      </c>
      <c r="Z118" s="561"/>
      <c r="AA118" s="278">
        <f t="shared" si="1156"/>
        <v>0</v>
      </c>
      <c r="AB118" s="561"/>
      <c r="AC118" s="278">
        <f t="shared" si="1157"/>
        <v>0</v>
      </c>
      <c r="AD118" s="561"/>
      <c r="AE118" s="278">
        <f t="shared" si="1158"/>
        <v>0</v>
      </c>
      <c r="AF118" s="561"/>
      <c r="AG118" s="278">
        <f t="shared" si="1159"/>
        <v>0</v>
      </c>
      <c r="AH118" s="561"/>
      <c r="AI118" s="278">
        <f t="shared" si="1160"/>
        <v>0</v>
      </c>
      <c r="AJ118" s="561"/>
      <c r="AK118" s="278">
        <f t="shared" si="1161"/>
        <v>0</v>
      </c>
      <c r="AL118" s="561"/>
      <c r="AM118" s="278">
        <f t="shared" si="1162"/>
        <v>0</v>
      </c>
      <c r="AN118" s="561"/>
      <c r="AO118" s="278">
        <f t="shared" si="1163"/>
        <v>0</v>
      </c>
      <c r="AP118" s="561"/>
      <c r="AQ118" s="278">
        <f t="shared" si="1164"/>
        <v>0</v>
      </c>
      <c r="AR118" s="561"/>
      <c r="AS118" s="278">
        <f t="shared" si="1165"/>
        <v>0</v>
      </c>
      <c r="AT118" s="561"/>
      <c r="AU118" s="278">
        <f t="shared" si="1166"/>
        <v>0</v>
      </c>
      <c r="AV118" s="561"/>
      <c r="AW118" s="278">
        <f t="shared" si="1167"/>
        <v>0</v>
      </c>
      <c r="AX118" s="561"/>
      <c r="AY118" s="278">
        <f t="shared" si="1168"/>
        <v>0</v>
      </c>
      <c r="AZ118" s="561"/>
      <c r="BA118" s="278">
        <f t="shared" si="1169"/>
        <v>0</v>
      </c>
      <c r="BB118" s="561"/>
      <c r="BC118" s="278">
        <f t="shared" si="1170"/>
        <v>0</v>
      </c>
      <c r="BD118" s="561"/>
      <c r="BE118" s="278">
        <f t="shared" si="1171"/>
        <v>0</v>
      </c>
      <c r="BF118" s="561"/>
      <c r="BG118" s="278">
        <f t="shared" si="1172"/>
        <v>0</v>
      </c>
      <c r="BH118" s="561"/>
      <c r="BI118" s="278">
        <f t="shared" si="1173"/>
        <v>0</v>
      </c>
      <c r="BJ118" s="561"/>
      <c r="BK118" s="278">
        <f t="shared" si="1174"/>
        <v>0</v>
      </c>
      <c r="BL118" s="561"/>
      <c r="BM118" s="278">
        <f t="shared" si="1175"/>
        <v>0</v>
      </c>
      <c r="BN118" s="561"/>
      <c r="BO118" s="278">
        <f t="shared" si="1176"/>
        <v>0</v>
      </c>
      <c r="BP118" s="561"/>
      <c r="BQ118" s="563">
        <f t="shared" si="1177"/>
        <v>0</v>
      </c>
      <c r="BR118" s="322">
        <f t="shared" si="777"/>
        <v>0</v>
      </c>
      <c r="BS118" s="27" t="b">
        <f>D118='Orçamento Detalhado'!J124</f>
        <v>1</v>
      </c>
    </row>
    <row r="119" spans="2:71" ht="18" customHeight="1" outlineLevel="2" thickTop="1" thickBot="1">
      <c r="B119" s="213" t="s">
        <v>416</v>
      </c>
      <c r="C119" s="275" t="str">
        <f>IF(VLOOKUP(B119,'Orçamento Detalhado'!$A$11:$I$531,4,)="","",(VLOOKUP(B119,'Orçamento Detalhado'!$A$11:$I$531,4,)))</f>
        <v>Porta entrada 80x210cm</v>
      </c>
      <c r="D119" s="276" t="str">
        <f>IF(B119="","",VLOOKUP($B119,'Orçamento Detalhado'!$A$11:$J$531,10,))</f>
        <v/>
      </c>
      <c r="E119" s="277">
        <f t="shared" si="776"/>
        <v>0</v>
      </c>
      <c r="F119" s="574">
        <v>115</v>
      </c>
      <c r="G119" s="278">
        <f t="shared" si="1146"/>
        <v>0</v>
      </c>
      <c r="H119" s="561"/>
      <c r="I119" s="278">
        <f t="shared" si="1147"/>
        <v>0</v>
      </c>
      <c r="J119" s="561"/>
      <c r="K119" s="278">
        <f t="shared" si="1148"/>
        <v>0</v>
      </c>
      <c r="L119" s="561"/>
      <c r="M119" s="278">
        <f t="shared" si="1149"/>
        <v>0</v>
      </c>
      <c r="N119" s="561"/>
      <c r="O119" s="278">
        <f t="shared" si="1150"/>
        <v>0</v>
      </c>
      <c r="P119" s="561"/>
      <c r="Q119" s="278">
        <f t="shared" si="1151"/>
        <v>0</v>
      </c>
      <c r="R119" s="561"/>
      <c r="S119" s="278">
        <f t="shared" si="1152"/>
        <v>0</v>
      </c>
      <c r="T119" s="561"/>
      <c r="U119" s="278">
        <f t="shared" si="1153"/>
        <v>0</v>
      </c>
      <c r="V119" s="561"/>
      <c r="W119" s="278">
        <f t="shared" si="1154"/>
        <v>0</v>
      </c>
      <c r="X119" s="561"/>
      <c r="Y119" s="278">
        <f t="shared" si="1155"/>
        <v>0</v>
      </c>
      <c r="Z119" s="561"/>
      <c r="AA119" s="278">
        <f t="shared" si="1156"/>
        <v>0</v>
      </c>
      <c r="AB119" s="561"/>
      <c r="AC119" s="278">
        <f t="shared" si="1157"/>
        <v>0</v>
      </c>
      <c r="AD119" s="561"/>
      <c r="AE119" s="278">
        <f t="shared" si="1158"/>
        <v>0</v>
      </c>
      <c r="AF119" s="561"/>
      <c r="AG119" s="278">
        <f t="shared" si="1159"/>
        <v>0</v>
      </c>
      <c r="AH119" s="561"/>
      <c r="AI119" s="278">
        <f t="shared" si="1160"/>
        <v>0</v>
      </c>
      <c r="AJ119" s="561"/>
      <c r="AK119" s="278">
        <f t="shared" si="1161"/>
        <v>0</v>
      </c>
      <c r="AL119" s="561"/>
      <c r="AM119" s="278">
        <f t="shared" si="1162"/>
        <v>0</v>
      </c>
      <c r="AN119" s="561"/>
      <c r="AO119" s="278">
        <f t="shared" si="1163"/>
        <v>0</v>
      </c>
      <c r="AP119" s="561"/>
      <c r="AQ119" s="278">
        <f t="shared" si="1164"/>
        <v>0</v>
      </c>
      <c r="AR119" s="561"/>
      <c r="AS119" s="278">
        <f t="shared" si="1165"/>
        <v>0</v>
      </c>
      <c r="AT119" s="561"/>
      <c r="AU119" s="278">
        <f t="shared" si="1166"/>
        <v>0</v>
      </c>
      <c r="AV119" s="561"/>
      <c r="AW119" s="278">
        <f t="shared" si="1167"/>
        <v>0</v>
      </c>
      <c r="AX119" s="561"/>
      <c r="AY119" s="278">
        <f t="shared" si="1168"/>
        <v>0</v>
      </c>
      <c r="AZ119" s="561"/>
      <c r="BA119" s="278">
        <f t="shared" si="1169"/>
        <v>0</v>
      </c>
      <c r="BB119" s="561"/>
      <c r="BC119" s="278">
        <f t="shared" si="1170"/>
        <v>0</v>
      </c>
      <c r="BD119" s="561"/>
      <c r="BE119" s="278">
        <f t="shared" si="1171"/>
        <v>0</v>
      </c>
      <c r="BF119" s="561"/>
      <c r="BG119" s="278">
        <f t="shared" si="1172"/>
        <v>0</v>
      </c>
      <c r="BH119" s="561"/>
      <c r="BI119" s="278">
        <f t="shared" si="1173"/>
        <v>0</v>
      </c>
      <c r="BJ119" s="561"/>
      <c r="BK119" s="278">
        <f t="shared" si="1174"/>
        <v>0</v>
      </c>
      <c r="BL119" s="561"/>
      <c r="BM119" s="278">
        <f t="shared" si="1175"/>
        <v>0</v>
      </c>
      <c r="BN119" s="561"/>
      <c r="BO119" s="278">
        <f t="shared" si="1176"/>
        <v>0</v>
      </c>
      <c r="BP119" s="561"/>
      <c r="BQ119" s="563">
        <f t="shared" si="1177"/>
        <v>0</v>
      </c>
      <c r="BR119" s="322">
        <f t="shared" si="777"/>
        <v>0</v>
      </c>
      <c r="BS119" s="27" t="b">
        <f>D119='Orçamento Detalhado'!J125</f>
        <v>1</v>
      </c>
    </row>
    <row r="120" spans="2:71" ht="18" customHeight="1" outlineLevel="2" thickTop="1" thickBot="1">
      <c r="B120" s="213" t="s">
        <v>418</v>
      </c>
      <c r="C120" s="275" t="str">
        <f>IF(VLOOKUP(B120,'Orçamento Detalhado'!$A$11:$I$531,4,)="","",(VLOOKUP(B120,'Orçamento Detalhado'!$A$11:$I$531,4,)))</f>
        <v>Portas internas 80x210cm</v>
      </c>
      <c r="D120" s="276" t="str">
        <f>IF(B120="","",VLOOKUP($B120,'Orçamento Detalhado'!$A$11:$J$531,10,))</f>
        <v/>
      </c>
      <c r="E120" s="277">
        <f t="shared" si="776"/>
        <v>0</v>
      </c>
      <c r="F120" s="574">
        <v>116</v>
      </c>
      <c r="G120" s="278">
        <f t="shared" si="1146"/>
        <v>0</v>
      </c>
      <c r="H120" s="561"/>
      <c r="I120" s="278">
        <f t="shared" si="1147"/>
        <v>0</v>
      </c>
      <c r="J120" s="561"/>
      <c r="K120" s="278">
        <f t="shared" si="1148"/>
        <v>0</v>
      </c>
      <c r="L120" s="561"/>
      <c r="M120" s="278">
        <f t="shared" si="1149"/>
        <v>0</v>
      </c>
      <c r="N120" s="561"/>
      <c r="O120" s="278">
        <f t="shared" si="1150"/>
        <v>0</v>
      </c>
      <c r="P120" s="561"/>
      <c r="Q120" s="278">
        <f t="shared" si="1151"/>
        <v>0</v>
      </c>
      <c r="R120" s="561"/>
      <c r="S120" s="278">
        <f t="shared" si="1152"/>
        <v>0</v>
      </c>
      <c r="T120" s="561"/>
      <c r="U120" s="278">
        <f t="shared" si="1153"/>
        <v>0</v>
      </c>
      <c r="V120" s="561"/>
      <c r="W120" s="278">
        <f t="shared" si="1154"/>
        <v>0</v>
      </c>
      <c r="X120" s="561"/>
      <c r="Y120" s="278">
        <f t="shared" si="1155"/>
        <v>0</v>
      </c>
      <c r="Z120" s="561"/>
      <c r="AA120" s="278">
        <f t="shared" si="1156"/>
        <v>0</v>
      </c>
      <c r="AB120" s="561"/>
      <c r="AC120" s="278">
        <f t="shared" si="1157"/>
        <v>0</v>
      </c>
      <c r="AD120" s="561"/>
      <c r="AE120" s="278">
        <f t="shared" si="1158"/>
        <v>0</v>
      </c>
      <c r="AF120" s="561"/>
      <c r="AG120" s="278">
        <f t="shared" si="1159"/>
        <v>0</v>
      </c>
      <c r="AH120" s="561"/>
      <c r="AI120" s="278">
        <f t="shared" si="1160"/>
        <v>0</v>
      </c>
      <c r="AJ120" s="561"/>
      <c r="AK120" s="278">
        <f t="shared" si="1161"/>
        <v>0</v>
      </c>
      <c r="AL120" s="561"/>
      <c r="AM120" s="278">
        <f t="shared" si="1162"/>
        <v>0</v>
      </c>
      <c r="AN120" s="561"/>
      <c r="AO120" s="278">
        <f t="shared" si="1163"/>
        <v>0</v>
      </c>
      <c r="AP120" s="561"/>
      <c r="AQ120" s="278">
        <f t="shared" si="1164"/>
        <v>0</v>
      </c>
      <c r="AR120" s="561"/>
      <c r="AS120" s="278">
        <f t="shared" si="1165"/>
        <v>0</v>
      </c>
      <c r="AT120" s="561"/>
      <c r="AU120" s="278">
        <f t="shared" si="1166"/>
        <v>0</v>
      </c>
      <c r="AV120" s="561" t="s">
        <v>1053</v>
      </c>
      <c r="AW120" s="278">
        <f t="shared" si="1167"/>
        <v>0</v>
      </c>
      <c r="AX120" s="561"/>
      <c r="AY120" s="278">
        <f t="shared" si="1168"/>
        <v>0</v>
      </c>
      <c r="AZ120" s="561" t="s">
        <v>1053</v>
      </c>
      <c r="BA120" s="278">
        <f t="shared" si="1169"/>
        <v>0</v>
      </c>
      <c r="BB120" s="561"/>
      <c r="BC120" s="278">
        <f t="shared" si="1170"/>
        <v>0</v>
      </c>
      <c r="BD120" s="561"/>
      <c r="BE120" s="278">
        <f t="shared" si="1171"/>
        <v>0</v>
      </c>
      <c r="BF120" s="561"/>
      <c r="BG120" s="278">
        <f t="shared" si="1172"/>
        <v>0</v>
      </c>
      <c r="BH120" s="561"/>
      <c r="BI120" s="278">
        <f t="shared" si="1173"/>
        <v>0</v>
      </c>
      <c r="BJ120" s="561"/>
      <c r="BK120" s="278">
        <f t="shared" si="1174"/>
        <v>0</v>
      </c>
      <c r="BL120" s="561"/>
      <c r="BM120" s="278">
        <f t="shared" si="1175"/>
        <v>0</v>
      </c>
      <c r="BN120" s="561"/>
      <c r="BO120" s="278">
        <f t="shared" si="1176"/>
        <v>0</v>
      </c>
      <c r="BP120" s="561"/>
      <c r="BQ120" s="563">
        <f t="shared" si="1177"/>
        <v>0</v>
      </c>
      <c r="BR120" s="322">
        <f t="shared" si="777"/>
        <v>0</v>
      </c>
      <c r="BS120" s="27" t="b">
        <f>D120='Orçamento Detalhado'!J126</f>
        <v>1</v>
      </c>
    </row>
    <row r="121" spans="2:71" ht="18" customHeight="1" outlineLevel="2" thickTop="1" thickBot="1">
      <c r="B121" s="213" t="s">
        <v>420</v>
      </c>
      <c r="C121" s="275" t="str">
        <f>IF(VLOOKUP(B121,'Orçamento Detalhado'!$A$11:$I$531,4,)="","",(VLOOKUP(B121,'Orçamento Detalhado'!$A$11:$I$531,4,)))</f>
        <v>Portas internas 70x210cm</v>
      </c>
      <c r="D121" s="276" t="str">
        <f>IF(B121="","",VLOOKUP($B121,'Orçamento Detalhado'!$A$11:$J$531,10,))</f>
        <v/>
      </c>
      <c r="E121" s="277">
        <f t="shared" si="776"/>
        <v>0</v>
      </c>
      <c r="F121" s="574">
        <v>117</v>
      </c>
      <c r="G121" s="278">
        <f t="shared" si="1146"/>
        <v>0</v>
      </c>
      <c r="H121" s="561"/>
      <c r="I121" s="278">
        <f t="shared" si="1147"/>
        <v>0</v>
      </c>
      <c r="J121" s="561"/>
      <c r="K121" s="278">
        <f t="shared" si="1148"/>
        <v>0</v>
      </c>
      <c r="L121" s="561"/>
      <c r="M121" s="278">
        <f t="shared" si="1149"/>
        <v>0</v>
      </c>
      <c r="N121" s="561"/>
      <c r="O121" s="278">
        <f t="shared" si="1150"/>
        <v>0</v>
      </c>
      <c r="P121" s="561"/>
      <c r="Q121" s="278">
        <f t="shared" si="1151"/>
        <v>0</v>
      </c>
      <c r="R121" s="561"/>
      <c r="S121" s="278">
        <f t="shared" si="1152"/>
        <v>0</v>
      </c>
      <c r="T121" s="561"/>
      <c r="U121" s="278">
        <f t="shared" si="1153"/>
        <v>0</v>
      </c>
      <c r="V121" s="561"/>
      <c r="W121" s="278">
        <f t="shared" si="1154"/>
        <v>0</v>
      </c>
      <c r="X121" s="561"/>
      <c r="Y121" s="278">
        <f t="shared" si="1155"/>
        <v>0</v>
      </c>
      <c r="Z121" s="561"/>
      <c r="AA121" s="278">
        <f t="shared" si="1156"/>
        <v>0</v>
      </c>
      <c r="AB121" s="561"/>
      <c r="AC121" s="278">
        <f t="shared" si="1157"/>
        <v>0</v>
      </c>
      <c r="AD121" s="561"/>
      <c r="AE121" s="278">
        <f t="shared" si="1158"/>
        <v>0</v>
      </c>
      <c r="AF121" s="561"/>
      <c r="AG121" s="278">
        <f t="shared" si="1159"/>
        <v>0</v>
      </c>
      <c r="AH121" s="561"/>
      <c r="AI121" s="278">
        <f t="shared" si="1160"/>
        <v>0</v>
      </c>
      <c r="AJ121" s="561"/>
      <c r="AK121" s="278">
        <f t="shared" si="1161"/>
        <v>0</v>
      </c>
      <c r="AL121" s="561"/>
      <c r="AM121" s="278">
        <f t="shared" si="1162"/>
        <v>0</v>
      </c>
      <c r="AN121" s="561"/>
      <c r="AO121" s="278">
        <f t="shared" si="1163"/>
        <v>0</v>
      </c>
      <c r="AP121" s="561" t="s">
        <v>1053</v>
      </c>
      <c r="AQ121" s="278">
        <f t="shared" si="1164"/>
        <v>0</v>
      </c>
      <c r="AR121" s="561" t="s">
        <v>1053</v>
      </c>
      <c r="AS121" s="278">
        <f t="shared" si="1165"/>
        <v>0</v>
      </c>
      <c r="AT121" s="561" t="s">
        <v>1053</v>
      </c>
      <c r="AU121" s="278">
        <f t="shared" si="1166"/>
        <v>0</v>
      </c>
      <c r="AV121" s="561" t="s">
        <v>1053</v>
      </c>
      <c r="AW121" s="278">
        <f t="shared" si="1167"/>
        <v>0</v>
      </c>
      <c r="AX121" s="561" t="s">
        <v>1053</v>
      </c>
      <c r="AY121" s="278">
        <f t="shared" si="1168"/>
        <v>0</v>
      </c>
      <c r="AZ121" s="561" t="s">
        <v>1053</v>
      </c>
      <c r="BA121" s="278">
        <f t="shared" si="1169"/>
        <v>0</v>
      </c>
      <c r="BB121" s="561"/>
      <c r="BC121" s="278">
        <f t="shared" si="1170"/>
        <v>0</v>
      </c>
      <c r="BD121" s="561"/>
      <c r="BE121" s="278">
        <f t="shared" si="1171"/>
        <v>0</v>
      </c>
      <c r="BF121" s="561"/>
      <c r="BG121" s="278">
        <f t="shared" si="1172"/>
        <v>0</v>
      </c>
      <c r="BH121" s="561"/>
      <c r="BI121" s="278">
        <f t="shared" si="1173"/>
        <v>0</v>
      </c>
      <c r="BJ121" s="561"/>
      <c r="BK121" s="278">
        <f t="shared" si="1174"/>
        <v>0</v>
      </c>
      <c r="BL121" s="561"/>
      <c r="BM121" s="278">
        <f t="shared" si="1175"/>
        <v>0</v>
      </c>
      <c r="BN121" s="561"/>
      <c r="BO121" s="278">
        <f t="shared" si="1176"/>
        <v>0</v>
      </c>
      <c r="BP121" s="561"/>
      <c r="BQ121" s="563">
        <f t="shared" si="1177"/>
        <v>0</v>
      </c>
      <c r="BR121" s="322">
        <f t="shared" si="777"/>
        <v>0</v>
      </c>
      <c r="BS121" s="27" t="b">
        <f>D121='Orçamento Detalhado'!J127</f>
        <v>1</v>
      </c>
    </row>
    <row r="122" spans="2:71" ht="18" customHeight="1" outlineLevel="2" thickTop="1" thickBot="1">
      <c r="B122" s="213" t="s">
        <v>422</v>
      </c>
      <c r="C122" s="275" t="str">
        <f>IF(VLOOKUP(B122,'Orçamento Detalhado'!$A$11:$I$531,4,)="","",(VLOOKUP(B122,'Orçamento Detalhado'!$A$11:$I$531,4,)))</f>
        <v>Portas internas 60x210cm</v>
      </c>
      <c r="D122" s="276" t="str">
        <f>IF(B122="","",VLOOKUP($B122,'Orçamento Detalhado'!$A$11:$J$531,10,))</f>
        <v/>
      </c>
      <c r="E122" s="277">
        <f t="shared" si="776"/>
        <v>0</v>
      </c>
      <c r="F122" s="574">
        <v>118</v>
      </c>
      <c r="G122" s="278">
        <f t="shared" si="1146"/>
        <v>0</v>
      </c>
      <c r="H122" s="561"/>
      <c r="I122" s="278">
        <f t="shared" si="1147"/>
        <v>0</v>
      </c>
      <c r="J122" s="561"/>
      <c r="K122" s="278">
        <f t="shared" si="1148"/>
        <v>0</v>
      </c>
      <c r="L122" s="561"/>
      <c r="M122" s="278">
        <f t="shared" si="1149"/>
        <v>0</v>
      </c>
      <c r="N122" s="561"/>
      <c r="O122" s="278">
        <f t="shared" si="1150"/>
        <v>0</v>
      </c>
      <c r="P122" s="561"/>
      <c r="Q122" s="278">
        <f t="shared" si="1151"/>
        <v>0</v>
      </c>
      <c r="R122" s="561"/>
      <c r="S122" s="278">
        <f t="shared" si="1152"/>
        <v>0</v>
      </c>
      <c r="T122" s="561"/>
      <c r="U122" s="278">
        <f t="shared" si="1153"/>
        <v>0</v>
      </c>
      <c r="V122" s="561"/>
      <c r="W122" s="278">
        <f t="shared" si="1154"/>
        <v>0</v>
      </c>
      <c r="X122" s="561"/>
      <c r="Y122" s="278">
        <f t="shared" si="1155"/>
        <v>0</v>
      </c>
      <c r="Z122" s="561"/>
      <c r="AA122" s="278">
        <f t="shared" si="1156"/>
        <v>0</v>
      </c>
      <c r="AB122" s="561"/>
      <c r="AC122" s="278">
        <f t="shared" si="1157"/>
        <v>0</v>
      </c>
      <c r="AD122" s="561"/>
      <c r="AE122" s="278">
        <f t="shared" si="1158"/>
        <v>0</v>
      </c>
      <c r="AF122" s="561"/>
      <c r="AG122" s="278">
        <f t="shared" si="1159"/>
        <v>0</v>
      </c>
      <c r="AH122" s="561"/>
      <c r="AI122" s="278">
        <f t="shared" si="1160"/>
        <v>0</v>
      </c>
      <c r="AJ122" s="561"/>
      <c r="AK122" s="278">
        <f t="shared" si="1161"/>
        <v>0</v>
      </c>
      <c r="AL122" s="561"/>
      <c r="AM122" s="278">
        <f t="shared" si="1162"/>
        <v>0</v>
      </c>
      <c r="AN122" s="561"/>
      <c r="AO122" s="278">
        <f t="shared" si="1163"/>
        <v>0</v>
      </c>
      <c r="AP122" s="561" t="s">
        <v>1053</v>
      </c>
      <c r="AQ122" s="278">
        <f t="shared" si="1164"/>
        <v>0</v>
      </c>
      <c r="AR122" s="561" t="s">
        <v>1053</v>
      </c>
      <c r="AS122" s="278">
        <f t="shared" si="1165"/>
        <v>0</v>
      </c>
      <c r="AT122" s="561" t="s">
        <v>1053</v>
      </c>
      <c r="AU122" s="278">
        <f t="shared" si="1166"/>
        <v>0</v>
      </c>
      <c r="AV122" s="561" t="s">
        <v>1053</v>
      </c>
      <c r="AW122" s="278">
        <f t="shared" si="1167"/>
        <v>0</v>
      </c>
      <c r="AX122" s="561" t="s">
        <v>1053</v>
      </c>
      <c r="AY122" s="278">
        <f t="shared" si="1168"/>
        <v>0</v>
      </c>
      <c r="AZ122" s="561" t="s">
        <v>1053</v>
      </c>
      <c r="BA122" s="278">
        <f t="shared" si="1169"/>
        <v>0</v>
      </c>
      <c r="BB122" s="561"/>
      <c r="BC122" s="278">
        <f t="shared" si="1170"/>
        <v>0</v>
      </c>
      <c r="BD122" s="561"/>
      <c r="BE122" s="278">
        <f t="shared" si="1171"/>
        <v>0</v>
      </c>
      <c r="BF122" s="561"/>
      <c r="BG122" s="278">
        <f t="shared" si="1172"/>
        <v>0</v>
      </c>
      <c r="BH122" s="561"/>
      <c r="BI122" s="278">
        <f t="shared" si="1173"/>
        <v>0</v>
      </c>
      <c r="BJ122" s="561"/>
      <c r="BK122" s="278">
        <f t="shared" si="1174"/>
        <v>0</v>
      </c>
      <c r="BL122" s="561"/>
      <c r="BM122" s="278">
        <f t="shared" si="1175"/>
        <v>0</v>
      </c>
      <c r="BN122" s="561"/>
      <c r="BO122" s="278">
        <f t="shared" si="1176"/>
        <v>0</v>
      </c>
      <c r="BP122" s="561"/>
      <c r="BQ122" s="563">
        <f t="shared" si="1177"/>
        <v>0</v>
      </c>
      <c r="BR122" s="322">
        <f t="shared" si="777"/>
        <v>0</v>
      </c>
      <c r="BS122" s="27" t="b">
        <f>D122='Orçamento Detalhado'!J128</f>
        <v>1</v>
      </c>
    </row>
    <row r="123" spans="2:71" ht="18" customHeight="1" outlineLevel="2" thickTop="1" thickBot="1">
      <c r="B123" s="213" t="s">
        <v>424</v>
      </c>
      <c r="C123" s="275" t="str">
        <f>IF(VLOOKUP(B123,'Orçamento Detalhado'!$A$11:$I$531,4,)="","",(VLOOKUP(B123,'Orçamento Detalhado'!$A$11:$I$531,4,)))</f>
        <v>Batentes</v>
      </c>
      <c r="D123" s="276" t="str">
        <f>IF(B123="","",VLOOKUP($B123,'Orçamento Detalhado'!$A$11:$J$531,10,))</f>
        <v/>
      </c>
      <c r="E123" s="277">
        <f t="shared" si="776"/>
        <v>0</v>
      </c>
      <c r="F123" s="574">
        <v>119</v>
      </c>
      <c r="G123" s="278">
        <f t="shared" si="1146"/>
        <v>0</v>
      </c>
      <c r="H123" s="561"/>
      <c r="I123" s="278">
        <f t="shared" si="1147"/>
        <v>0</v>
      </c>
      <c r="J123" s="561"/>
      <c r="K123" s="278">
        <f t="shared" si="1148"/>
        <v>0</v>
      </c>
      <c r="L123" s="561"/>
      <c r="M123" s="278">
        <f t="shared" si="1149"/>
        <v>0</v>
      </c>
      <c r="N123" s="561"/>
      <c r="O123" s="278">
        <f t="shared" si="1150"/>
        <v>0</v>
      </c>
      <c r="P123" s="561"/>
      <c r="Q123" s="278">
        <f t="shared" si="1151"/>
        <v>0</v>
      </c>
      <c r="R123" s="561"/>
      <c r="S123" s="278">
        <f t="shared" si="1152"/>
        <v>0</v>
      </c>
      <c r="T123" s="561"/>
      <c r="U123" s="278">
        <f t="shared" si="1153"/>
        <v>0</v>
      </c>
      <c r="V123" s="561"/>
      <c r="W123" s="278">
        <f t="shared" si="1154"/>
        <v>0</v>
      </c>
      <c r="X123" s="561"/>
      <c r="Y123" s="278">
        <f t="shared" si="1155"/>
        <v>0</v>
      </c>
      <c r="Z123" s="561"/>
      <c r="AA123" s="278">
        <f t="shared" si="1156"/>
        <v>0</v>
      </c>
      <c r="AB123" s="561"/>
      <c r="AC123" s="278">
        <f t="shared" si="1157"/>
        <v>0</v>
      </c>
      <c r="AD123" s="561"/>
      <c r="AE123" s="278">
        <f t="shared" si="1158"/>
        <v>0</v>
      </c>
      <c r="AF123" s="561"/>
      <c r="AG123" s="278">
        <f t="shared" si="1159"/>
        <v>0</v>
      </c>
      <c r="AH123" s="561"/>
      <c r="AI123" s="278">
        <f t="shared" si="1160"/>
        <v>0</v>
      </c>
      <c r="AJ123" s="561"/>
      <c r="AK123" s="278">
        <f t="shared" si="1161"/>
        <v>0</v>
      </c>
      <c r="AL123" s="561"/>
      <c r="AM123" s="278">
        <f t="shared" si="1162"/>
        <v>0</v>
      </c>
      <c r="AN123" s="561"/>
      <c r="AO123" s="278">
        <f t="shared" si="1163"/>
        <v>0</v>
      </c>
      <c r="AP123" s="561" t="s">
        <v>1053</v>
      </c>
      <c r="AQ123" s="278">
        <f t="shared" si="1164"/>
        <v>0</v>
      </c>
      <c r="AR123" s="561" t="s">
        <v>1053</v>
      </c>
      <c r="AS123" s="278">
        <f t="shared" si="1165"/>
        <v>0</v>
      </c>
      <c r="AT123" s="561" t="s">
        <v>1053</v>
      </c>
      <c r="AU123" s="278">
        <f t="shared" si="1166"/>
        <v>0</v>
      </c>
      <c r="AV123" s="561" t="s">
        <v>1053</v>
      </c>
      <c r="AW123" s="278">
        <f t="shared" si="1167"/>
        <v>0</v>
      </c>
      <c r="AX123" s="561" t="s">
        <v>1053</v>
      </c>
      <c r="AY123" s="278">
        <f t="shared" si="1168"/>
        <v>0</v>
      </c>
      <c r="AZ123" s="561" t="s">
        <v>1053</v>
      </c>
      <c r="BA123" s="278">
        <f t="shared" si="1169"/>
        <v>0</v>
      </c>
      <c r="BB123" s="561"/>
      <c r="BC123" s="278">
        <f t="shared" si="1170"/>
        <v>0</v>
      </c>
      <c r="BD123" s="561"/>
      <c r="BE123" s="278">
        <f t="shared" si="1171"/>
        <v>0</v>
      </c>
      <c r="BF123" s="561"/>
      <c r="BG123" s="278">
        <f t="shared" si="1172"/>
        <v>0</v>
      </c>
      <c r="BH123" s="561"/>
      <c r="BI123" s="278">
        <f t="shared" si="1173"/>
        <v>0</v>
      </c>
      <c r="BJ123" s="561"/>
      <c r="BK123" s="278">
        <f t="shared" si="1174"/>
        <v>0</v>
      </c>
      <c r="BL123" s="561"/>
      <c r="BM123" s="278">
        <f t="shared" si="1175"/>
        <v>0</v>
      </c>
      <c r="BN123" s="561"/>
      <c r="BO123" s="278">
        <f t="shared" si="1176"/>
        <v>0</v>
      </c>
      <c r="BP123" s="561"/>
      <c r="BQ123" s="563">
        <f t="shared" si="1177"/>
        <v>0</v>
      </c>
      <c r="BR123" s="322">
        <f t="shared" si="777"/>
        <v>0</v>
      </c>
      <c r="BS123" s="27" t="b">
        <f>D123='Orçamento Detalhado'!J129</f>
        <v>1</v>
      </c>
    </row>
    <row r="124" spans="2:71" ht="18" customHeight="1" outlineLevel="2" thickTop="1" thickBot="1">
      <c r="B124" s="213" t="s">
        <v>426</v>
      </c>
      <c r="C124" s="275" t="str">
        <f>IF(VLOOKUP(B124,'Orçamento Detalhado'!$A$11:$I$531,4,)="","",(VLOOKUP(B124,'Orçamento Detalhado'!$A$11:$I$531,4,)))</f>
        <v>Guarnições/alizares</v>
      </c>
      <c r="D124" s="276" t="str">
        <f>IF(B124="","",VLOOKUP($B124,'Orçamento Detalhado'!$A$11:$J$531,10,))</f>
        <v/>
      </c>
      <c r="E124" s="277">
        <f t="shared" si="776"/>
        <v>0</v>
      </c>
      <c r="F124" s="574">
        <v>120</v>
      </c>
      <c r="G124" s="278">
        <f t="shared" si="1146"/>
        <v>0</v>
      </c>
      <c r="H124" s="561"/>
      <c r="I124" s="278">
        <f t="shared" si="1147"/>
        <v>0</v>
      </c>
      <c r="J124" s="561"/>
      <c r="K124" s="278">
        <f t="shared" si="1148"/>
        <v>0</v>
      </c>
      <c r="L124" s="561"/>
      <c r="M124" s="278">
        <f t="shared" si="1149"/>
        <v>0</v>
      </c>
      <c r="N124" s="561"/>
      <c r="O124" s="278">
        <f t="shared" si="1150"/>
        <v>0</v>
      </c>
      <c r="P124" s="561"/>
      <c r="Q124" s="278">
        <f t="shared" si="1151"/>
        <v>0</v>
      </c>
      <c r="R124" s="561"/>
      <c r="S124" s="278">
        <f t="shared" si="1152"/>
        <v>0</v>
      </c>
      <c r="T124" s="561"/>
      <c r="U124" s="278">
        <f t="shared" si="1153"/>
        <v>0</v>
      </c>
      <c r="V124" s="561"/>
      <c r="W124" s="278">
        <f t="shared" si="1154"/>
        <v>0</v>
      </c>
      <c r="X124" s="561"/>
      <c r="Y124" s="278">
        <f t="shared" si="1155"/>
        <v>0</v>
      </c>
      <c r="Z124" s="561"/>
      <c r="AA124" s="278">
        <f t="shared" si="1156"/>
        <v>0</v>
      </c>
      <c r="AB124" s="561"/>
      <c r="AC124" s="278">
        <f t="shared" si="1157"/>
        <v>0</v>
      </c>
      <c r="AD124" s="561"/>
      <c r="AE124" s="278">
        <f t="shared" si="1158"/>
        <v>0</v>
      </c>
      <c r="AF124" s="561"/>
      <c r="AG124" s="278">
        <f t="shared" si="1159"/>
        <v>0</v>
      </c>
      <c r="AH124" s="561"/>
      <c r="AI124" s="278">
        <f t="shared" si="1160"/>
        <v>0</v>
      </c>
      <c r="AJ124" s="561"/>
      <c r="AK124" s="278">
        <f t="shared" si="1161"/>
        <v>0</v>
      </c>
      <c r="AL124" s="561"/>
      <c r="AM124" s="278">
        <f t="shared" si="1162"/>
        <v>0</v>
      </c>
      <c r="AN124" s="561"/>
      <c r="AO124" s="278">
        <f t="shared" si="1163"/>
        <v>0</v>
      </c>
      <c r="AP124" s="561" t="s">
        <v>1053</v>
      </c>
      <c r="AQ124" s="278">
        <f t="shared" si="1164"/>
        <v>0</v>
      </c>
      <c r="AR124" s="561" t="s">
        <v>1053</v>
      </c>
      <c r="AS124" s="278">
        <f t="shared" si="1165"/>
        <v>0</v>
      </c>
      <c r="AT124" s="561" t="s">
        <v>1053</v>
      </c>
      <c r="AU124" s="278">
        <f t="shared" si="1166"/>
        <v>0</v>
      </c>
      <c r="AV124" s="561" t="s">
        <v>1053</v>
      </c>
      <c r="AW124" s="278">
        <f t="shared" si="1167"/>
        <v>0</v>
      </c>
      <c r="AX124" s="561" t="s">
        <v>1053</v>
      </c>
      <c r="AY124" s="278">
        <f t="shared" si="1168"/>
        <v>0</v>
      </c>
      <c r="AZ124" s="561" t="s">
        <v>1053</v>
      </c>
      <c r="BA124" s="278">
        <f t="shared" si="1169"/>
        <v>0</v>
      </c>
      <c r="BB124" s="561"/>
      <c r="BC124" s="278">
        <f t="shared" si="1170"/>
        <v>0</v>
      </c>
      <c r="BD124" s="561"/>
      <c r="BE124" s="278">
        <f t="shared" si="1171"/>
        <v>0</v>
      </c>
      <c r="BF124" s="561"/>
      <c r="BG124" s="278">
        <f t="shared" si="1172"/>
        <v>0</v>
      </c>
      <c r="BH124" s="561"/>
      <c r="BI124" s="278">
        <f t="shared" si="1173"/>
        <v>0</v>
      </c>
      <c r="BJ124" s="561"/>
      <c r="BK124" s="278">
        <f t="shared" si="1174"/>
        <v>0</v>
      </c>
      <c r="BL124" s="561"/>
      <c r="BM124" s="278">
        <f t="shared" si="1175"/>
        <v>0</v>
      </c>
      <c r="BN124" s="561"/>
      <c r="BO124" s="278">
        <f t="shared" si="1176"/>
        <v>0</v>
      </c>
      <c r="BP124" s="561"/>
      <c r="BQ124" s="563">
        <f t="shared" si="1177"/>
        <v>0</v>
      </c>
      <c r="BR124" s="322">
        <f t="shared" si="777"/>
        <v>0</v>
      </c>
      <c r="BS124" s="27" t="b">
        <f>D124='Orçamento Detalhado'!J130</f>
        <v>1</v>
      </c>
    </row>
    <row r="125" spans="2:71" ht="18" customHeight="1" outlineLevel="2" thickTop="1" thickBot="1">
      <c r="B125" s="213" t="s">
        <v>428</v>
      </c>
      <c r="C125" s="275" t="str">
        <f>IF(VLOOKUP(B125,'Orçamento Detalhado'!$A$11:$I$531,4,)="","",(VLOOKUP(B125,'Orçamento Detalhado'!$A$11:$I$531,4,)))</f>
        <v>Janelas</v>
      </c>
      <c r="D125" s="276" t="str">
        <f>IF(B125="","",VLOOKUP($B125,'Orçamento Detalhado'!$A$11:$J$531,10,))</f>
        <v/>
      </c>
      <c r="E125" s="277">
        <f t="shared" si="776"/>
        <v>0</v>
      </c>
      <c r="F125" s="574">
        <v>121</v>
      </c>
      <c r="G125" s="278">
        <f t="shared" si="1146"/>
        <v>0</v>
      </c>
      <c r="H125" s="561"/>
      <c r="I125" s="278">
        <f t="shared" si="1147"/>
        <v>0</v>
      </c>
      <c r="J125" s="561"/>
      <c r="K125" s="278">
        <f t="shared" si="1148"/>
        <v>0</v>
      </c>
      <c r="L125" s="561"/>
      <c r="M125" s="278">
        <f t="shared" si="1149"/>
        <v>0</v>
      </c>
      <c r="N125" s="561"/>
      <c r="O125" s="278">
        <f t="shared" si="1150"/>
        <v>0</v>
      </c>
      <c r="P125" s="561"/>
      <c r="Q125" s="278">
        <f t="shared" si="1151"/>
        <v>0</v>
      </c>
      <c r="R125" s="561"/>
      <c r="S125" s="278">
        <f t="shared" si="1152"/>
        <v>0</v>
      </c>
      <c r="T125" s="561"/>
      <c r="U125" s="278">
        <f t="shared" si="1153"/>
        <v>0</v>
      </c>
      <c r="V125" s="561"/>
      <c r="W125" s="278">
        <f t="shared" si="1154"/>
        <v>0</v>
      </c>
      <c r="X125" s="561"/>
      <c r="Y125" s="278">
        <f t="shared" si="1155"/>
        <v>0</v>
      </c>
      <c r="Z125" s="561"/>
      <c r="AA125" s="278">
        <f t="shared" si="1156"/>
        <v>0</v>
      </c>
      <c r="AB125" s="561"/>
      <c r="AC125" s="278">
        <f t="shared" si="1157"/>
        <v>0</v>
      </c>
      <c r="AD125" s="561"/>
      <c r="AE125" s="278">
        <f t="shared" si="1158"/>
        <v>0</v>
      </c>
      <c r="AF125" s="561"/>
      <c r="AG125" s="278">
        <f t="shared" si="1159"/>
        <v>0</v>
      </c>
      <c r="AH125" s="561"/>
      <c r="AI125" s="278">
        <f t="shared" si="1160"/>
        <v>0</v>
      </c>
      <c r="AJ125" s="561"/>
      <c r="AK125" s="278">
        <f t="shared" si="1161"/>
        <v>0</v>
      </c>
      <c r="AL125" s="561"/>
      <c r="AM125" s="278">
        <f t="shared" si="1162"/>
        <v>0</v>
      </c>
      <c r="AN125" s="561"/>
      <c r="AO125" s="278">
        <f t="shared" si="1163"/>
        <v>0</v>
      </c>
      <c r="AP125" s="561" t="s">
        <v>1053</v>
      </c>
      <c r="AQ125" s="278">
        <f t="shared" si="1164"/>
        <v>0</v>
      </c>
      <c r="AR125" s="561" t="s">
        <v>1053</v>
      </c>
      <c r="AS125" s="278">
        <f t="shared" si="1165"/>
        <v>0</v>
      </c>
      <c r="AT125" s="561" t="s">
        <v>1053</v>
      </c>
      <c r="AU125" s="278">
        <f t="shared" si="1166"/>
        <v>0</v>
      </c>
      <c r="AV125" s="561" t="s">
        <v>1053</v>
      </c>
      <c r="AW125" s="278">
        <f t="shared" si="1167"/>
        <v>0</v>
      </c>
      <c r="AX125" s="561" t="s">
        <v>1053</v>
      </c>
      <c r="AY125" s="278">
        <f t="shared" si="1168"/>
        <v>0</v>
      </c>
      <c r="AZ125" s="561" t="s">
        <v>1053</v>
      </c>
      <c r="BA125" s="278">
        <f t="shared" si="1169"/>
        <v>0</v>
      </c>
      <c r="BB125" s="561"/>
      <c r="BC125" s="278">
        <f t="shared" si="1170"/>
        <v>0</v>
      </c>
      <c r="BD125" s="561"/>
      <c r="BE125" s="278">
        <f t="shared" si="1171"/>
        <v>0</v>
      </c>
      <c r="BF125" s="561"/>
      <c r="BG125" s="278">
        <f t="shared" si="1172"/>
        <v>0</v>
      </c>
      <c r="BH125" s="561"/>
      <c r="BI125" s="278">
        <f t="shared" si="1173"/>
        <v>0</v>
      </c>
      <c r="BJ125" s="561"/>
      <c r="BK125" s="278">
        <f t="shared" si="1174"/>
        <v>0</v>
      </c>
      <c r="BL125" s="561"/>
      <c r="BM125" s="278">
        <f t="shared" si="1175"/>
        <v>0</v>
      </c>
      <c r="BN125" s="561"/>
      <c r="BO125" s="278">
        <f t="shared" si="1176"/>
        <v>0</v>
      </c>
      <c r="BP125" s="561"/>
      <c r="BQ125" s="563">
        <f t="shared" si="1177"/>
        <v>0</v>
      </c>
      <c r="BR125" s="322">
        <f t="shared" si="777"/>
        <v>0</v>
      </c>
      <c r="BS125" s="27" t="b">
        <f>D125='Orçamento Detalhado'!J131</f>
        <v>1</v>
      </c>
    </row>
    <row r="126" spans="2:71" ht="18" customHeight="1" outlineLevel="2" thickTop="1" thickBot="1">
      <c r="B126" s="213" t="s">
        <v>429</v>
      </c>
      <c r="C126" s="275" t="str">
        <f>IF(VLOOKUP(B126,'Orçamento Detalhado'!$A$11:$I$531,4,)="","",(VLOOKUP(B126,'Orçamento Detalhado'!$A$11:$I$531,4,)))</f>
        <v>Porta de shaft</v>
      </c>
      <c r="D126" s="276" t="str">
        <f>IF(B126="","",VLOOKUP($B126,'Orçamento Detalhado'!$A$11:$J$531,10,))</f>
        <v/>
      </c>
      <c r="E126" s="277">
        <f t="shared" si="776"/>
        <v>0</v>
      </c>
      <c r="F126" s="574">
        <v>122</v>
      </c>
      <c r="G126" s="278">
        <f t="shared" si="1146"/>
        <v>0</v>
      </c>
      <c r="H126" s="561"/>
      <c r="I126" s="278">
        <f t="shared" ref="I126:I128" si="1178">IFERROR($D126*J126,0)</f>
        <v>0</v>
      </c>
      <c r="J126" s="561"/>
      <c r="K126" s="278">
        <f t="shared" ref="K126:K128" si="1179">IFERROR($D126*L126,0)</f>
        <v>0</v>
      </c>
      <c r="L126" s="561"/>
      <c r="M126" s="278">
        <f t="shared" ref="M126:M128" si="1180">IFERROR($D126*N126,0)</f>
        <v>0</v>
      </c>
      <c r="N126" s="561"/>
      <c r="O126" s="278">
        <f t="shared" ref="O126:O128" si="1181">IFERROR($D126*P126,0)</f>
        <v>0</v>
      </c>
      <c r="P126" s="561"/>
      <c r="Q126" s="278">
        <f t="shared" ref="Q126:Q128" si="1182">IFERROR($D126*R126,0)</f>
        <v>0</v>
      </c>
      <c r="R126" s="561"/>
      <c r="S126" s="278">
        <f t="shared" ref="S126:S128" si="1183">IFERROR($D126*T126,0)</f>
        <v>0</v>
      </c>
      <c r="T126" s="561"/>
      <c r="U126" s="278">
        <f t="shared" ref="U126:U128" si="1184">IFERROR($D126*V126,0)</f>
        <v>0</v>
      </c>
      <c r="V126" s="561"/>
      <c r="W126" s="278">
        <f t="shared" ref="W126:W128" si="1185">IFERROR($D126*X126,0)</f>
        <v>0</v>
      </c>
      <c r="X126" s="561"/>
      <c r="Y126" s="278">
        <f t="shared" ref="Y126:Y128" si="1186">IFERROR($D126*Z126,0)</f>
        <v>0</v>
      </c>
      <c r="Z126" s="561"/>
      <c r="AA126" s="278">
        <f t="shared" ref="AA126:AA128" si="1187">IFERROR($D126*AB126,0)</f>
        <v>0</v>
      </c>
      <c r="AB126" s="561"/>
      <c r="AC126" s="278">
        <f t="shared" ref="AC126:AC128" si="1188">IFERROR($D126*AD126,0)</f>
        <v>0</v>
      </c>
      <c r="AD126" s="561"/>
      <c r="AE126" s="278">
        <f t="shared" ref="AE126:AE128" si="1189">IFERROR($D126*AF126,0)</f>
        <v>0</v>
      </c>
      <c r="AF126" s="561"/>
      <c r="AG126" s="278">
        <f t="shared" ref="AG126:AG128" si="1190">IFERROR($D126*AH126,0)</f>
        <v>0</v>
      </c>
      <c r="AH126" s="561"/>
      <c r="AI126" s="278">
        <f t="shared" ref="AI126:AI128" si="1191">IFERROR($D126*AJ126,0)</f>
        <v>0</v>
      </c>
      <c r="AJ126" s="561"/>
      <c r="AK126" s="278">
        <f t="shared" ref="AK126:AK128" si="1192">IFERROR($D126*AL126,0)</f>
        <v>0</v>
      </c>
      <c r="AL126" s="561"/>
      <c r="AM126" s="278">
        <f t="shared" ref="AM126:AM128" si="1193">IFERROR($D126*AN126,0)</f>
        <v>0</v>
      </c>
      <c r="AN126" s="561"/>
      <c r="AO126" s="278">
        <f t="shared" ref="AO126:AO128" si="1194">IFERROR($D126*AP126,0)</f>
        <v>0</v>
      </c>
      <c r="AP126" s="561" t="s">
        <v>1053</v>
      </c>
      <c r="AQ126" s="278">
        <f t="shared" ref="AQ126:AQ128" si="1195">IFERROR($D126*AR126,0)</f>
        <v>0</v>
      </c>
      <c r="AR126" s="561" t="s">
        <v>1053</v>
      </c>
      <c r="AS126" s="278">
        <f t="shared" ref="AS126:AS128" si="1196">IFERROR($D126*AT126,0)</f>
        <v>0</v>
      </c>
      <c r="AT126" s="561" t="s">
        <v>1053</v>
      </c>
      <c r="AU126" s="278">
        <f t="shared" ref="AU126:AU128" si="1197">IFERROR($D126*AV126,0)</f>
        <v>0</v>
      </c>
      <c r="AV126" s="561" t="s">
        <v>1053</v>
      </c>
      <c r="AW126" s="278">
        <f t="shared" ref="AW126:AW128" si="1198">IFERROR($D126*AX126,0)</f>
        <v>0</v>
      </c>
      <c r="AX126" s="561" t="s">
        <v>1053</v>
      </c>
      <c r="AY126" s="278">
        <f t="shared" ref="AY126:AY128" si="1199">IFERROR($D126*AZ126,0)</f>
        <v>0</v>
      </c>
      <c r="AZ126" s="561" t="s">
        <v>1053</v>
      </c>
      <c r="BA126" s="278">
        <f t="shared" ref="BA126:BA128" si="1200">IFERROR($D126*BB126,0)</f>
        <v>0</v>
      </c>
      <c r="BB126" s="561"/>
      <c r="BC126" s="278">
        <f t="shared" ref="BC126:BC128" si="1201">IFERROR($D126*BD126,0)</f>
        <v>0</v>
      </c>
      <c r="BD126" s="561"/>
      <c r="BE126" s="278">
        <f t="shared" ref="BE126:BE128" si="1202">IFERROR($D126*BF126,0)</f>
        <v>0</v>
      </c>
      <c r="BF126" s="561"/>
      <c r="BG126" s="278">
        <f t="shared" ref="BG126:BG128" si="1203">IFERROR($D126*BH126,0)</f>
        <v>0</v>
      </c>
      <c r="BH126" s="561"/>
      <c r="BI126" s="278">
        <f t="shared" ref="BI126:BI128" si="1204">IFERROR($D126*BJ126,0)</f>
        <v>0</v>
      </c>
      <c r="BJ126" s="561"/>
      <c r="BK126" s="278">
        <f t="shared" ref="BK126:BK128" si="1205">IFERROR($D126*BL126,0)</f>
        <v>0</v>
      </c>
      <c r="BL126" s="561"/>
      <c r="BM126" s="278">
        <f t="shared" ref="BM126:BM128" si="1206">IFERROR($D126*BN126,0)</f>
        <v>0</v>
      </c>
      <c r="BN126" s="561"/>
      <c r="BO126" s="278">
        <f t="shared" ref="BO126:BO128" si="1207">IFERROR($D126*BP126,0)</f>
        <v>0</v>
      </c>
      <c r="BP126" s="561"/>
      <c r="BQ126" s="563">
        <f t="shared" ref="BQ126:BQ128" si="1208">SUM(BN126,BL126,BJ126,BH126,BF126,BD126,BB126,AZ126,AX126,AV126,AT126,AR126,AP126,AN126,AL126,AJ126,AH126,AF126,AD126,AB126,Z126,X126,V126,T126,R126,P126,N126,L126,J126,H126,BP126)</f>
        <v>0</v>
      </c>
      <c r="BR126" s="322">
        <f t="shared" si="777"/>
        <v>0</v>
      </c>
      <c r="BS126" s="27" t="b">
        <f>D126='Orçamento Detalhado'!J132</f>
        <v>1</v>
      </c>
    </row>
    <row r="127" spans="2:71" ht="18" customHeight="1" outlineLevel="2" thickTop="1" thickBot="1">
      <c r="B127" s="213" t="s">
        <v>431</v>
      </c>
      <c r="C127" s="275" t="str">
        <f>IF(VLOOKUP(B127,'Orçamento Detalhado'!$A$11:$I$531,4,)="","",(VLOOKUP(B127,'Orçamento Detalhado'!$A$11:$I$531,4,)))</f>
        <v/>
      </c>
      <c r="D127" s="276" t="str">
        <f>IF(B127="","",VLOOKUP($B127,'Orçamento Detalhado'!$A$11:$J$531,10,))</f>
        <v/>
      </c>
      <c r="E127" s="277">
        <f t="shared" si="776"/>
        <v>0</v>
      </c>
      <c r="F127" s="574">
        <v>123</v>
      </c>
      <c r="G127" s="278">
        <f t="shared" si="1146"/>
        <v>0</v>
      </c>
      <c r="H127" s="561"/>
      <c r="I127" s="278">
        <f t="shared" si="1178"/>
        <v>0</v>
      </c>
      <c r="J127" s="561"/>
      <c r="K127" s="278">
        <f t="shared" si="1179"/>
        <v>0</v>
      </c>
      <c r="L127" s="561"/>
      <c r="M127" s="278">
        <f t="shared" si="1180"/>
        <v>0</v>
      </c>
      <c r="N127" s="561"/>
      <c r="O127" s="278">
        <f t="shared" si="1181"/>
        <v>0</v>
      </c>
      <c r="P127" s="561"/>
      <c r="Q127" s="278">
        <f t="shared" si="1182"/>
        <v>0</v>
      </c>
      <c r="R127" s="561"/>
      <c r="S127" s="278">
        <f t="shared" si="1183"/>
        <v>0</v>
      </c>
      <c r="T127" s="561"/>
      <c r="U127" s="278">
        <f t="shared" si="1184"/>
        <v>0</v>
      </c>
      <c r="V127" s="561"/>
      <c r="W127" s="278">
        <f t="shared" si="1185"/>
        <v>0</v>
      </c>
      <c r="X127" s="561"/>
      <c r="Y127" s="278">
        <f t="shared" si="1186"/>
        <v>0</v>
      </c>
      <c r="Z127" s="561"/>
      <c r="AA127" s="278">
        <f t="shared" si="1187"/>
        <v>0</v>
      </c>
      <c r="AB127" s="561"/>
      <c r="AC127" s="278">
        <f t="shared" si="1188"/>
        <v>0</v>
      </c>
      <c r="AD127" s="561"/>
      <c r="AE127" s="278">
        <f t="shared" si="1189"/>
        <v>0</v>
      </c>
      <c r="AF127" s="561"/>
      <c r="AG127" s="278">
        <f t="shared" si="1190"/>
        <v>0</v>
      </c>
      <c r="AH127" s="561"/>
      <c r="AI127" s="278">
        <f t="shared" si="1191"/>
        <v>0</v>
      </c>
      <c r="AJ127" s="561"/>
      <c r="AK127" s="278">
        <f t="shared" si="1192"/>
        <v>0</v>
      </c>
      <c r="AL127" s="561"/>
      <c r="AM127" s="278">
        <f t="shared" si="1193"/>
        <v>0</v>
      </c>
      <c r="AN127" s="561"/>
      <c r="AO127" s="278">
        <f t="shared" si="1194"/>
        <v>0</v>
      </c>
      <c r="AP127" s="561" t="s">
        <v>1053</v>
      </c>
      <c r="AQ127" s="278">
        <f t="shared" si="1195"/>
        <v>0</v>
      </c>
      <c r="AR127" s="561" t="s">
        <v>1053</v>
      </c>
      <c r="AS127" s="278">
        <f t="shared" si="1196"/>
        <v>0</v>
      </c>
      <c r="AT127" s="561" t="s">
        <v>1053</v>
      </c>
      <c r="AU127" s="278">
        <f t="shared" si="1197"/>
        <v>0</v>
      </c>
      <c r="AV127" s="561" t="s">
        <v>1053</v>
      </c>
      <c r="AW127" s="278">
        <f t="shared" si="1198"/>
        <v>0</v>
      </c>
      <c r="AX127" s="561" t="s">
        <v>1053</v>
      </c>
      <c r="AY127" s="278">
        <f t="shared" si="1199"/>
        <v>0</v>
      </c>
      <c r="AZ127" s="561" t="s">
        <v>1053</v>
      </c>
      <c r="BA127" s="278">
        <f t="shared" si="1200"/>
        <v>0</v>
      </c>
      <c r="BB127" s="561"/>
      <c r="BC127" s="278">
        <f t="shared" si="1201"/>
        <v>0</v>
      </c>
      <c r="BD127" s="561"/>
      <c r="BE127" s="278">
        <f t="shared" si="1202"/>
        <v>0</v>
      </c>
      <c r="BF127" s="561"/>
      <c r="BG127" s="278">
        <f t="shared" si="1203"/>
        <v>0</v>
      </c>
      <c r="BH127" s="561"/>
      <c r="BI127" s="278">
        <f t="shared" si="1204"/>
        <v>0</v>
      </c>
      <c r="BJ127" s="561"/>
      <c r="BK127" s="278">
        <f t="shared" si="1205"/>
        <v>0</v>
      </c>
      <c r="BL127" s="561"/>
      <c r="BM127" s="278">
        <f t="shared" si="1206"/>
        <v>0</v>
      </c>
      <c r="BN127" s="561"/>
      <c r="BO127" s="278">
        <f t="shared" si="1207"/>
        <v>0</v>
      </c>
      <c r="BP127" s="561"/>
      <c r="BQ127" s="563">
        <f t="shared" si="1208"/>
        <v>0</v>
      </c>
      <c r="BR127" s="322">
        <f t="shared" si="777"/>
        <v>0</v>
      </c>
      <c r="BS127" s="27" t="b">
        <f>D127='Orçamento Detalhado'!J133</f>
        <v>1</v>
      </c>
    </row>
    <row r="128" spans="2:71" ht="18" customHeight="1" outlineLevel="2" thickTop="1" thickBot="1">
      <c r="B128" s="213" t="s">
        <v>432</v>
      </c>
      <c r="C128" s="275" t="str">
        <f>IF(VLOOKUP(B128,'Orçamento Detalhado'!$A$11:$I$531,4,)="","",(VLOOKUP(B128,'Orçamento Detalhado'!$A$11:$I$531,4,)))</f>
        <v/>
      </c>
      <c r="D128" s="276" t="str">
        <f>IF(B128="","",VLOOKUP($B128,'Orçamento Detalhado'!$A$11:$J$531,10,))</f>
        <v/>
      </c>
      <c r="E128" s="277">
        <f t="shared" si="776"/>
        <v>0</v>
      </c>
      <c r="F128" s="574">
        <v>124</v>
      </c>
      <c r="G128" s="278">
        <f t="shared" si="1146"/>
        <v>0</v>
      </c>
      <c r="H128" s="561"/>
      <c r="I128" s="278">
        <f t="shared" si="1178"/>
        <v>0</v>
      </c>
      <c r="J128" s="561"/>
      <c r="K128" s="278">
        <f t="shared" si="1179"/>
        <v>0</v>
      </c>
      <c r="L128" s="561"/>
      <c r="M128" s="278">
        <f t="shared" si="1180"/>
        <v>0</v>
      </c>
      <c r="N128" s="561"/>
      <c r="O128" s="278">
        <f t="shared" si="1181"/>
        <v>0</v>
      </c>
      <c r="P128" s="561"/>
      <c r="Q128" s="278">
        <f t="shared" si="1182"/>
        <v>0</v>
      </c>
      <c r="R128" s="561"/>
      <c r="S128" s="278">
        <f t="shared" si="1183"/>
        <v>0</v>
      </c>
      <c r="T128" s="561"/>
      <c r="U128" s="278">
        <f t="shared" si="1184"/>
        <v>0</v>
      </c>
      <c r="V128" s="561"/>
      <c r="W128" s="278">
        <f t="shared" si="1185"/>
        <v>0</v>
      </c>
      <c r="X128" s="561"/>
      <c r="Y128" s="278">
        <f t="shared" si="1186"/>
        <v>0</v>
      </c>
      <c r="Z128" s="561"/>
      <c r="AA128" s="278">
        <f t="shared" si="1187"/>
        <v>0</v>
      </c>
      <c r="AB128" s="561"/>
      <c r="AC128" s="278">
        <f t="shared" si="1188"/>
        <v>0</v>
      </c>
      <c r="AD128" s="561"/>
      <c r="AE128" s="278">
        <f t="shared" si="1189"/>
        <v>0</v>
      </c>
      <c r="AF128" s="561"/>
      <c r="AG128" s="278">
        <f t="shared" si="1190"/>
        <v>0</v>
      </c>
      <c r="AH128" s="561"/>
      <c r="AI128" s="278">
        <f t="shared" si="1191"/>
        <v>0</v>
      </c>
      <c r="AJ128" s="561"/>
      <c r="AK128" s="278">
        <f t="shared" si="1192"/>
        <v>0</v>
      </c>
      <c r="AL128" s="561"/>
      <c r="AM128" s="278">
        <f t="shared" si="1193"/>
        <v>0</v>
      </c>
      <c r="AN128" s="561"/>
      <c r="AO128" s="278">
        <f t="shared" si="1194"/>
        <v>0</v>
      </c>
      <c r="AP128" s="561" t="s">
        <v>1053</v>
      </c>
      <c r="AQ128" s="278">
        <f t="shared" si="1195"/>
        <v>0</v>
      </c>
      <c r="AR128" s="561" t="s">
        <v>1053</v>
      </c>
      <c r="AS128" s="278">
        <f t="shared" si="1196"/>
        <v>0</v>
      </c>
      <c r="AT128" s="561" t="s">
        <v>1053</v>
      </c>
      <c r="AU128" s="278">
        <f t="shared" si="1197"/>
        <v>0</v>
      </c>
      <c r="AV128" s="561" t="s">
        <v>1053</v>
      </c>
      <c r="AW128" s="278">
        <f t="shared" si="1198"/>
        <v>0</v>
      </c>
      <c r="AX128" s="561" t="s">
        <v>1053</v>
      </c>
      <c r="AY128" s="278">
        <f t="shared" si="1199"/>
        <v>0</v>
      </c>
      <c r="AZ128" s="561" t="s">
        <v>1053</v>
      </c>
      <c r="BA128" s="278">
        <f t="shared" si="1200"/>
        <v>0</v>
      </c>
      <c r="BB128" s="561"/>
      <c r="BC128" s="278">
        <f t="shared" si="1201"/>
        <v>0</v>
      </c>
      <c r="BD128" s="561"/>
      <c r="BE128" s="278">
        <f t="shared" si="1202"/>
        <v>0</v>
      </c>
      <c r="BF128" s="561"/>
      <c r="BG128" s="278">
        <f t="shared" si="1203"/>
        <v>0</v>
      </c>
      <c r="BH128" s="561"/>
      <c r="BI128" s="278">
        <f t="shared" si="1204"/>
        <v>0</v>
      </c>
      <c r="BJ128" s="561"/>
      <c r="BK128" s="278">
        <f t="shared" si="1205"/>
        <v>0</v>
      </c>
      <c r="BL128" s="561"/>
      <c r="BM128" s="278">
        <f t="shared" si="1206"/>
        <v>0</v>
      </c>
      <c r="BN128" s="561"/>
      <c r="BO128" s="278">
        <f t="shared" si="1207"/>
        <v>0</v>
      </c>
      <c r="BP128" s="561"/>
      <c r="BQ128" s="563">
        <f t="shared" si="1208"/>
        <v>0</v>
      </c>
      <c r="BR128" s="322">
        <f t="shared" si="777"/>
        <v>0</v>
      </c>
      <c r="BS128" s="27" t="b">
        <f>D128='Orçamento Detalhado'!J134</f>
        <v>1</v>
      </c>
    </row>
    <row r="129" spans="2:71" ht="18" customHeight="1" outlineLevel="2" thickTop="1" thickBot="1">
      <c r="B129" s="213" t="s">
        <v>433</v>
      </c>
      <c r="C129" s="275" t="str">
        <f>IF(VLOOKUP(B129,'Orçamento Detalhado'!$A$11:$I$531,4,)="","",(VLOOKUP(B129,'Orçamento Detalhado'!$A$11:$I$531,4,)))</f>
        <v/>
      </c>
      <c r="D129" s="276" t="str">
        <f>IF(B129="","",VLOOKUP($B129,'Orçamento Detalhado'!$A$11:$J$531,10,))</f>
        <v/>
      </c>
      <c r="E129" s="277">
        <f t="shared" si="776"/>
        <v>0</v>
      </c>
      <c r="F129" s="574">
        <v>125</v>
      </c>
      <c r="G129" s="278">
        <f t="shared" ref="G129:G130" si="1209">IFERROR($D129*H129,0)</f>
        <v>0</v>
      </c>
      <c r="H129" s="561"/>
      <c r="I129" s="278">
        <f t="shared" ref="I129:I130" si="1210">IFERROR($D129*J129,0)</f>
        <v>0</v>
      </c>
      <c r="J129" s="561"/>
      <c r="K129" s="278">
        <f t="shared" ref="K129:K130" si="1211">IFERROR($D129*L129,0)</f>
        <v>0</v>
      </c>
      <c r="L129" s="561"/>
      <c r="M129" s="278">
        <f t="shared" ref="M129:M130" si="1212">IFERROR($D129*N129,0)</f>
        <v>0</v>
      </c>
      <c r="N129" s="561"/>
      <c r="O129" s="278">
        <f t="shared" ref="O129:O130" si="1213">IFERROR($D129*P129,0)</f>
        <v>0</v>
      </c>
      <c r="P129" s="561"/>
      <c r="Q129" s="278">
        <f t="shared" ref="Q129:Q130" si="1214">IFERROR($D129*R129,0)</f>
        <v>0</v>
      </c>
      <c r="R129" s="561"/>
      <c r="S129" s="278">
        <f t="shared" ref="S129:S130" si="1215">IFERROR($D129*T129,0)</f>
        <v>0</v>
      </c>
      <c r="T129" s="561"/>
      <c r="U129" s="278">
        <f t="shared" ref="U129:U130" si="1216">IFERROR($D129*V129,0)</f>
        <v>0</v>
      </c>
      <c r="V129" s="561"/>
      <c r="W129" s="278">
        <f t="shared" ref="W129:W130" si="1217">IFERROR($D129*X129,0)</f>
        <v>0</v>
      </c>
      <c r="X129" s="561"/>
      <c r="Y129" s="278">
        <f t="shared" ref="Y129:Y130" si="1218">IFERROR($D129*Z129,0)</f>
        <v>0</v>
      </c>
      <c r="Z129" s="561"/>
      <c r="AA129" s="278">
        <f t="shared" ref="AA129:AA130" si="1219">IFERROR($D129*AB129,0)</f>
        <v>0</v>
      </c>
      <c r="AB129" s="561"/>
      <c r="AC129" s="278">
        <f t="shared" ref="AC129:AC130" si="1220">IFERROR($D129*AD129,0)</f>
        <v>0</v>
      </c>
      <c r="AD129" s="561"/>
      <c r="AE129" s="278">
        <f t="shared" ref="AE129:AE130" si="1221">IFERROR($D129*AF129,0)</f>
        <v>0</v>
      </c>
      <c r="AF129" s="561"/>
      <c r="AG129" s="278">
        <f t="shared" ref="AG129:AG130" si="1222">IFERROR($D129*AH129,0)</f>
        <v>0</v>
      </c>
      <c r="AH129" s="561"/>
      <c r="AI129" s="278">
        <f t="shared" ref="AI129:AI130" si="1223">IFERROR($D129*AJ129,0)</f>
        <v>0</v>
      </c>
      <c r="AJ129" s="561"/>
      <c r="AK129" s="278">
        <f t="shared" ref="AK129:AK130" si="1224">IFERROR($D129*AL129,0)</f>
        <v>0</v>
      </c>
      <c r="AL129" s="561"/>
      <c r="AM129" s="278">
        <f t="shared" ref="AM129:AM130" si="1225">IFERROR($D129*AN129,0)</f>
        <v>0</v>
      </c>
      <c r="AN129" s="561"/>
      <c r="AO129" s="278">
        <f t="shared" ref="AO129:AO130" si="1226">IFERROR($D129*AP129,0)</f>
        <v>0</v>
      </c>
      <c r="AP129" s="561" t="s">
        <v>1053</v>
      </c>
      <c r="AQ129" s="278">
        <f t="shared" ref="AQ129:AQ130" si="1227">IFERROR($D129*AR129,0)</f>
        <v>0</v>
      </c>
      <c r="AR129" s="561" t="s">
        <v>1053</v>
      </c>
      <c r="AS129" s="278">
        <f t="shared" ref="AS129:AS130" si="1228">IFERROR($D129*AT129,0)</f>
        <v>0</v>
      </c>
      <c r="AT129" s="561" t="s">
        <v>1053</v>
      </c>
      <c r="AU129" s="278">
        <f t="shared" ref="AU129:AU130" si="1229">IFERROR($D129*AV129,0)</f>
        <v>0</v>
      </c>
      <c r="AV129" s="561" t="s">
        <v>1053</v>
      </c>
      <c r="AW129" s="278">
        <f t="shared" ref="AW129:AW130" si="1230">IFERROR($D129*AX129,0)</f>
        <v>0</v>
      </c>
      <c r="AX129" s="561" t="s">
        <v>1053</v>
      </c>
      <c r="AY129" s="278">
        <f t="shared" ref="AY129:AY130" si="1231">IFERROR($D129*AZ129,0)</f>
        <v>0</v>
      </c>
      <c r="AZ129" s="561" t="s">
        <v>1053</v>
      </c>
      <c r="BA129" s="278">
        <f t="shared" ref="BA129:BA130" si="1232">IFERROR($D129*BB129,0)</f>
        <v>0</v>
      </c>
      <c r="BB129" s="561"/>
      <c r="BC129" s="278">
        <f t="shared" ref="BC129:BC130" si="1233">IFERROR($D129*BD129,0)</f>
        <v>0</v>
      </c>
      <c r="BD129" s="561"/>
      <c r="BE129" s="278">
        <f t="shared" ref="BE129:BE130" si="1234">IFERROR($D129*BF129,0)</f>
        <v>0</v>
      </c>
      <c r="BF129" s="561"/>
      <c r="BG129" s="278">
        <f t="shared" ref="BG129:BG130" si="1235">IFERROR($D129*BH129,0)</f>
        <v>0</v>
      </c>
      <c r="BH129" s="561"/>
      <c r="BI129" s="278">
        <f t="shared" ref="BI129:BI130" si="1236">IFERROR($D129*BJ129,0)</f>
        <v>0</v>
      </c>
      <c r="BJ129" s="561"/>
      <c r="BK129" s="278">
        <f t="shared" ref="BK129:BK130" si="1237">IFERROR($D129*BL129,0)</f>
        <v>0</v>
      </c>
      <c r="BL129" s="561"/>
      <c r="BM129" s="278">
        <f t="shared" ref="BM129:BM130" si="1238">IFERROR($D129*BN129,0)</f>
        <v>0</v>
      </c>
      <c r="BN129" s="561"/>
      <c r="BO129" s="278">
        <f t="shared" ref="BO129:BO130" si="1239">IFERROR($D129*BP129,0)</f>
        <v>0</v>
      </c>
      <c r="BP129" s="561"/>
      <c r="BQ129" s="563">
        <f t="shared" ref="BQ129:BQ130" si="1240">SUM(BN129,BL129,BJ129,BH129,BF129,BD129,BB129,AZ129,AX129,AV129,AT129,AR129,AP129,AN129,AL129,AJ129,AH129,AF129,AD129,AB129,Z129,X129,V129,T129,R129,P129,N129,L129,J129,H129,BP129)</f>
        <v>0</v>
      </c>
      <c r="BR129" s="322">
        <f t="shared" si="777"/>
        <v>0</v>
      </c>
      <c r="BS129" s="27" t="b">
        <f>D129='Orçamento Detalhado'!J135</f>
        <v>1</v>
      </c>
    </row>
    <row r="130" spans="2:71" ht="18" customHeight="1" outlineLevel="2" thickTop="1" thickBot="1">
      <c r="B130" s="213" t="s">
        <v>434</v>
      </c>
      <c r="C130" s="275" t="str">
        <f>IF(VLOOKUP(B130,'Orçamento Detalhado'!$A$11:$I$531,4,)="","",(VLOOKUP(B130,'Orçamento Detalhado'!$A$11:$I$531,4,)))</f>
        <v/>
      </c>
      <c r="D130" s="276" t="str">
        <f>IF(B130="","",VLOOKUP($B130,'Orçamento Detalhado'!$A$11:$J$531,10,))</f>
        <v/>
      </c>
      <c r="E130" s="277">
        <f t="shared" si="776"/>
        <v>0</v>
      </c>
      <c r="F130" s="574">
        <v>126</v>
      </c>
      <c r="G130" s="278">
        <f t="shared" si="1209"/>
        <v>0</v>
      </c>
      <c r="H130" s="561"/>
      <c r="I130" s="278">
        <f t="shared" si="1210"/>
        <v>0</v>
      </c>
      <c r="J130" s="561"/>
      <c r="K130" s="278">
        <f t="shared" si="1211"/>
        <v>0</v>
      </c>
      <c r="L130" s="561"/>
      <c r="M130" s="278">
        <f t="shared" si="1212"/>
        <v>0</v>
      </c>
      <c r="N130" s="561"/>
      <c r="O130" s="278">
        <f t="shared" si="1213"/>
        <v>0</v>
      </c>
      <c r="P130" s="561"/>
      <c r="Q130" s="278">
        <f t="shared" si="1214"/>
        <v>0</v>
      </c>
      <c r="R130" s="561"/>
      <c r="S130" s="278">
        <f t="shared" si="1215"/>
        <v>0</v>
      </c>
      <c r="T130" s="561"/>
      <c r="U130" s="278">
        <f t="shared" si="1216"/>
        <v>0</v>
      </c>
      <c r="V130" s="561"/>
      <c r="W130" s="278">
        <f t="shared" si="1217"/>
        <v>0</v>
      </c>
      <c r="X130" s="561"/>
      <c r="Y130" s="278">
        <f t="shared" si="1218"/>
        <v>0</v>
      </c>
      <c r="Z130" s="561"/>
      <c r="AA130" s="278">
        <f t="shared" si="1219"/>
        <v>0</v>
      </c>
      <c r="AB130" s="561"/>
      <c r="AC130" s="278">
        <f t="shared" si="1220"/>
        <v>0</v>
      </c>
      <c r="AD130" s="561"/>
      <c r="AE130" s="278">
        <f t="shared" si="1221"/>
        <v>0</v>
      </c>
      <c r="AF130" s="561"/>
      <c r="AG130" s="278">
        <f t="shared" si="1222"/>
        <v>0</v>
      </c>
      <c r="AH130" s="561"/>
      <c r="AI130" s="278">
        <f t="shared" si="1223"/>
        <v>0</v>
      </c>
      <c r="AJ130" s="561"/>
      <c r="AK130" s="278">
        <f t="shared" si="1224"/>
        <v>0</v>
      </c>
      <c r="AL130" s="561"/>
      <c r="AM130" s="278">
        <f t="shared" si="1225"/>
        <v>0</v>
      </c>
      <c r="AN130" s="561"/>
      <c r="AO130" s="278">
        <f t="shared" si="1226"/>
        <v>0</v>
      </c>
      <c r="AP130" s="561" t="s">
        <v>1053</v>
      </c>
      <c r="AQ130" s="278">
        <f t="shared" si="1227"/>
        <v>0</v>
      </c>
      <c r="AR130" s="561" t="s">
        <v>1053</v>
      </c>
      <c r="AS130" s="278">
        <f t="shared" si="1228"/>
        <v>0</v>
      </c>
      <c r="AT130" s="561" t="s">
        <v>1053</v>
      </c>
      <c r="AU130" s="278">
        <f t="shared" si="1229"/>
        <v>0</v>
      </c>
      <c r="AV130" s="561" t="s">
        <v>1053</v>
      </c>
      <c r="AW130" s="278">
        <f t="shared" si="1230"/>
        <v>0</v>
      </c>
      <c r="AX130" s="561" t="s">
        <v>1053</v>
      </c>
      <c r="AY130" s="278">
        <f t="shared" si="1231"/>
        <v>0</v>
      </c>
      <c r="AZ130" s="561" t="s">
        <v>1053</v>
      </c>
      <c r="BA130" s="278">
        <f t="shared" si="1232"/>
        <v>0</v>
      </c>
      <c r="BB130" s="561"/>
      <c r="BC130" s="278">
        <f t="shared" si="1233"/>
        <v>0</v>
      </c>
      <c r="BD130" s="561"/>
      <c r="BE130" s="278">
        <f t="shared" si="1234"/>
        <v>0</v>
      </c>
      <c r="BF130" s="561"/>
      <c r="BG130" s="278">
        <f t="shared" si="1235"/>
        <v>0</v>
      </c>
      <c r="BH130" s="561"/>
      <c r="BI130" s="278">
        <f t="shared" si="1236"/>
        <v>0</v>
      </c>
      <c r="BJ130" s="561"/>
      <c r="BK130" s="278">
        <f t="shared" si="1237"/>
        <v>0</v>
      </c>
      <c r="BL130" s="561"/>
      <c r="BM130" s="278">
        <f t="shared" si="1238"/>
        <v>0</v>
      </c>
      <c r="BN130" s="561"/>
      <c r="BO130" s="278">
        <f t="shared" si="1239"/>
        <v>0</v>
      </c>
      <c r="BP130" s="561"/>
      <c r="BQ130" s="563">
        <f t="shared" si="1240"/>
        <v>0</v>
      </c>
      <c r="BR130" s="322">
        <f t="shared" si="777"/>
        <v>0</v>
      </c>
      <c r="BS130" s="27" t="b">
        <f>D130='Orçamento Detalhado'!J136</f>
        <v>1</v>
      </c>
    </row>
    <row r="131" spans="2:71" ht="18" customHeight="1" outlineLevel="2" thickTop="1" thickBot="1">
      <c r="B131" s="213" t="s">
        <v>435</v>
      </c>
      <c r="C131" s="275" t="str">
        <f>IF(VLOOKUP(B131,'Orçamento Detalhado'!$A$11:$I$531,4,)="","",(VLOOKUP(B131,'Orçamento Detalhado'!$A$11:$I$531,4,)))</f>
        <v/>
      </c>
      <c r="D131" s="276" t="str">
        <f>IF(B131="","",VLOOKUP($B131,'Orçamento Detalhado'!$A$11:$J$531,10,))</f>
        <v/>
      </c>
      <c r="E131" s="277">
        <f t="shared" si="776"/>
        <v>0</v>
      </c>
      <c r="F131" s="574">
        <v>127</v>
      </c>
      <c r="G131" s="278">
        <f t="shared" ref="G131" si="1241">IFERROR($D131*H131,0)</f>
        <v>0</v>
      </c>
      <c r="H131" s="561"/>
      <c r="I131" s="278">
        <f t="shared" ref="I131" si="1242">IFERROR($D131*J131,0)</f>
        <v>0</v>
      </c>
      <c r="J131" s="561"/>
      <c r="K131" s="278">
        <f t="shared" ref="K131" si="1243">IFERROR($D131*L131,0)</f>
        <v>0</v>
      </c>
      <c r="L131" s="561"/>
      <c r="M131" s="278">
        <f t="shared" ref="M131" si="1244">IFERROR($D131*N131,0)</f>
        <v>0</v>
      </c>
      <c r="N131" s="561"/>
      <c r="O131" s="278">
        <f t="shared" ref="O131" si="1245">IFERROR($D131*P131,0)</f>
        <v>0</v>
      </c>
      <c r="P131" s="561"/>
      <c r="Q131" s="278">
        <f t="shared" ref="Q131" si="1246">IFERROR($D131*R131,0)</f>
        <v>0</v>
      </c>
      <c r="R131" s="561"/>
      <c r="S131" s="278">
        <f t="shared" ref="S131" si="1247">IFERROR($D131*T131,0)</f>
        <v>0</v>
      </c>
      <c r="T131" s="561"/>
      <c r="U131" s="278">
        <f t="shared" ref="U131" si="1248">IFERROR($D131*V131,0)</f>
        <v>0</v>
      </c>
      <c r="V131" s="561"/>
      <c r="W131" s="278">
        <f t="shared" ref="W131" si="1249">IFERROR($D131*X131,0)</f>
        <v>0</v>
      </c>
      <c r="X131" s="561"/>
      <c r="Y131" s="278">
        <f t="shared" ref="Y131" si="1250">IFERROR($D131*Z131,0)</f>
        <v>0</v>
      </c>
      <c r="Z131" s="561"/>
      <c r="AA131" s="278">
        <f t="shared" ref="AA131" si="1251">IFERROR($D131*AB131,0)</f>
        <v>0</v>
      </c>
      <c r="AB131" s="561"/>
      <c r="AC131" s="278">
        <f t="shared" ref="AC131" si="1252">IFERROR($D131*AD131,0)</f>
        <v>0</v>
      </c>
      <c r="AD131" s="561"/>
      <c r="AE131" s="278">
        <f t="shared" ref="AE131" si="1253">IFERROR($D131*AF131,0)</f>
        <v>0</v>
      </c>
      <c r="AF131" s="561"/>
      <c r="AG131" s="278">
        <f t="shared" ref="AG131" si="1254">IFERROR($D131*AH131,0)</f>
        <v>0</v>
      </c>
      <c r="AH131" s="561"/>
      <c r="AI131" s="278">
        <f t="shared" ref="AI131" si="1255">IFERROR($D131*AJ131,0)</f>
        <v>0</v>
      </c>
      <c r="AJ131" s="561"/>
      <c r="AK131" s="278">
        <f t="shared" ref="AK131" si="1256">IFERROR($D131*AL131,0)</f>
        <v>0</v>
      </c>
      <c r="AL131" s="561"/>
      <c r="AM131" s="278">
        <f t="shared" ref="AM131" si="1257">IFERROR($D131*AN131,0)</f>
        <v>0</v>
      </c>
      <c r="AN131" s="561"/>
      <c r="AO131" s="278">
        <f t="shared" ref="AO131" si="1258">IFERROR($D131*AP131,0)</f>
        <v>0</v>
      </c>
      <c r="AP131" s="561" t="s">
        <v>1053</v>
      </c>
      <c r="AQ131" s="278">
        <f t="shared" ref="AQ131" si="1259">IFERROR($D131*AR131,0)</f>
        <v>0</v>
      </c>
      <c r="AR131" s="561" t="s">
        <v>1053</v>
      </c>
      <c r="AS131" s="278">
        <f t="shared" ref="AS131" si="1260">IFERROR($D131*AT131,0)</f>
        <v>0</v>
      </c>
      <c r="AT131" s="561" t="s">
        <v>1053</v>
      </c>
      <c r="AU131" s="278">
        <f t="shared" ref="AU131" si="1261">IFERROR($D131*AV131,0)</f>
        <v>0</v>
      </c>
      <c r="AV131" s="561" t="s">
        <v>1053</v>
      </c>
      <c r="AW131" s="278">
        <f t="shared" ref="AW131" si="1262">IFERROR($D131*AX131,0)</f>
        <v>0</v>
      </c>
      <c r="AX131" s="561" t="s">
        <v>1053</v>
      </c>
      <c r="AY131" s="278">
        <f t="shared" ref="AY131" si="1263">IFERROR($D131*AZ131,0)</f>
        <v>0</v>
      </c>
      <c r="AZ131" s="561" t="s">
        <v>1053</v>
      </c>
      <c r="BA131" s="278">
        <f t="shared" ref="BA131" si="1264">IFERROR($D131*BB131,0)</f>
        <v>0</v>
      </c>
      <c r="BB131" s="561"/>
      <c r="BC131" s="278">
        <f t="shared" ref="BC131" si="1265">IFERROR($D131*BD131,0)</f>
        <v>0</v>
      </c>
      <c r="BD131" s="561"/>
      <c r="BE131" s="278">
        <f t="shared" ref="BE131" si="1266">IFERROR($D131*BF131,0)</f>
        <v>0</v>
      </c>
      <c r="BF131" s="561"/>
      <c r="BG131" s="278">
        <f t="shared" ref="BG131" si="1267">IFERROR($D131*BH131,0)</f>
        <v>0</v>
      </c>
      <c r="BH131" s="561"/>
      <c r="BI131" s="278">
        <f t="shared" ref="BI131" si="1268">IFERROR($D131*BJ131,0)</f>
        <v>0</v>
      </c>
      <c r="BJ131" s="561"/>
      <c r="BK131" s="278">
        <f t="shared" ref="BK131" si="1269">IFERROR($D131*BL131,0)</f>
        <v>0</v>
      </c>
      <c r="BL131" s="561"/>
      <c r="BM131" s="278">
        <f t="shared" ref="BM131" si="1270">IFERROR($D131*BN131,0)</f>
        <v>0</v>
      </c>
      <c r="BN131" s="561"/>
      <c r="BO131" s="278">
        <f t="shared" ref="BO131" si="1271">IFERROR($D131*BP131,0)</f>
        <v>0</v>
      </c>
      <c r="BP131" s="561"/>
      <c r="BQ131" s="563">
        <f t="shared" ref="BQ131" si="1272">SUM(BN131,BL131,BJ131,BH131,BF131,BD131,BB131,AZ131,AX131,AV131,AT131,AR131,AP131,AN131,AL131,AJ131,AH131,AF131,AD131,AB131,Z131,X131,V131,T131,R131,P131,N131,L131,J131,H131,BP131)</f>
        <v>0</v>
      </c>
      <c r="BR131" s="322">
        <f t="shared" si="777"/>
        <v>0</v>
      </c>
      <c r="BS131" s="27" t="b">
        <f>D131='Orçamento Detalhado'!J137</f>
        <v>1</v>
      </c>
    </row>
    <row r="132" spans="2:71" ht="18" customHeight="1" outlineLevel="1" thickTop="1" thickBot="1">
      <c r="B132" s="260" t="s">
        <v>141</v>
      </c>
      <c r="C132" s="281" t="str">
        <f>IF(B132="","",VLOOKUP(B132,'Orçamento Detalhado'!$A$11:$I$531,4,))</f>
        <v>VIDROS E PVCs</v>
      </c>
      <c r="D132" s="263">
        <f>SUM(D133:D141)</f>
        <v>0</v>
      </c>
      <c r="E132" s="264">
        <f t="shared" si="776"/>
        <v>0</v>
      </c>
      <c r="F132" s="574">
        <v>128</v>
      </c>
      <c r="G132" s="265">
        <f>SUM(G133:G141)</f>
        <v>0</v>
      </c>
      <c r="H132" s="560">
        <f>IFERROR(G132/$D132,0)</f>
        <v>0</v>
      </c>
      <c r="I132" s="265">
        <f>SUM(I133:I141)</f>
        <v>0</v>
      </c>
      <c r="J132" s="560">
        <f t="shared" ref="J132:BP132" si="1273">IFERROR(I132/$D132,0)</f>
        <v>0</v>
      </c>
      <c r="K132" s="265">
        <f t="shared" ref="K132" si="1274">SUM(K133:K141)</f>
        <v>0</v>
      </c>
      <c r="L132" s="560">
        <f t="shared" si="1273"/>
        <v>0</v>
      </c>
      <c r="M132" s="265">
        <f t="shared" ref="M132" si="1275">SUM(M133:M141)</f>
        <v>0</v>
      </c>
      <c r="N132" s="560">
        <f t="shared" si="1273"/>
        <v>0</v>
      </c>
      <c r="O132" s="265">
        <f t="shared" ref="O132" si="1276">SUM(O133:O141)</f>
        <v>0</v>
      </c>
      <c r="P132" s="560">
        <f t="shared" si="1273"/>
        <v>0</v>
      </c>
      <c r="Q132" s="265">
        <f t="shared" ref="Q132" si="1277">SUM(Q133:Q141)</f>
        <v>0</v>
      </c>
      <c r="R132" s="560">
        <f t="shared" si="1273"/>
        <v>0</v>
      </c>
      <c r="S132" s="265">
        <f t="shared" ref="S132" si="1278">SUM(S133:S141)</f>
        <v>0</v>
      </c>
      <c r="T132" s="560">
        <f t="shared" si="1273"/>
        <v>0</v>
      </c>
      <c r="U132" s="265">
        <f t="shared" ref="U132" si="1279">SUM(U133:U141)</f>
        <v>0</v>
      </c>
      <c r="V132" s="560">
        <f t="shared" si="1273"/>
        <v>0</v>
      </c>
      <c r="W132" s="265">
        <f t="shared" ref="W132" si="1280">SUM(W133:W141)</f>
        <v>0</v>
      </c>
      <c r="X132" s="560">
        <f t="shared" si="1273"/>
        <v>0</v>
      </c>
      <c r="Y132" s="265">
        <f t="shared" ref="Y132" si="1281">SUM(Y133:Y141)</f>
        <v>0</v>
      </c>
      <c r="Z132" s="560">
        <f t="shared" si="1273"/>
        <v>0</v>
      </c>
      <c r="AA132" s="265">
        <f t="shared" ref="AA132" si="1282">SUM(AA133:AA141)</f>
        <v>0</v>
      </c>
      <c r="AB132" s="560">
        <f t="shared" si="1273"/>
        <v>0</v>
      </c>
      <c r="AC132" s="265">
        <f t="shared" ref="AC132" si="1283">SUM(AC133:AC141)</f>
        <v>0</v>
      </c>
      <c r="AD132" s="560">
        <f t="shared" si="1273"/>
        <v>0</v>
      </c>
      <c r="AE132" s="265">
        <f t="shared" ref="AE132" si="1284">SUM(AE133:AE141)</f>
        <v>0</v>
      </c>
      <c r="AF132" s="560">
        <f t="shared" si="1273"/>
        <v>0</v>
      </c>
      <c r="AG132" s="265">
        <f t="shared" ref="AG132" si="1285">SUM(AG133:AG141)</f>
        <v>0</v>
      </c>
      <c r="AH132" s="560">
        <f t="shared" si="1273"/>
        <v>0</v>
      </c>
      <c r="AI132" s="265">
        <f t="shared" ref="AI132" si="1286">SUM(AI133:AI141)</f>
        <v>0</v>
      </c>
      <c r="AJ132" s="560">
        <f t="shared" si="1273"/>
        <v>0</v>
      </c>
      <c r="AK132" s="265">
        <f t="shared" ref="AK132" si="1287">SUM(AK133:AK141)</f>
        <v>0</v>
      </c>
      <c r="AL132" s="560">
        <f t="shared" si="1273"/>
        <v>0</v>
      </c>
      <c r="AM132" s="265">
        <f t="shared" ref="AM132" si="1288">SUM(AM133:AM141)</f>
        <v>0</v>
      </c>
      <c r="AN132" s="560">
        <f t="shared" si="1273"/>
        <v>0</v>
      </c>
      <c r="AO132" s="265">
        <f t="shared" ref="AO132" si="1289">SUM(AO133:AO141)</f>
        <v>0</v>
      </c>
      <c r="AP132" s="560">
        <f t="shared" si="1273"/>
        <v>0</v>
      </c>
      <c r="AQ132" s="265">
        <f t="shared" ref="AQ132" si="1290">SUM(AQ133:AQ141)</f>
        <v>0</v>
      </c>
      <c r="AR132" s="560">
        <f t="shared" si="1273"/>
        <v>0</v>
      </c>
      <c r="AS132" s="265">
        <f t="shared" ref="AS132" si="1291">SUM(AS133:AS141)</f>
        <v>0</v>
      </c>
      <c r="AT132" s="560">
        <f t="shared" si="1273"/>
        <v>0</v>
      </c>
      <c r="AU132" s="265">
        <f t="shared" ref="AU132" si="1292">SUM(AU133:AU141)</f>
        <v>0</v>
      </c>
      <c r="AV132" s="560">
        <f t="shared" si="1273"/>
        <v>0</v>
      </c>
      <c r="AW132" s="265">
        <f t="shared" ref="AW132" si="1293">SUM(AW133:AW141)</f>
        <v>0</v>
      </c>
      <c r="AX132" s="560">
        <f t="shared" si="1273"/>
        <v>0</v>
      </c>
      <c r="AY132" s="265">
        <f t="shared" ref="AY132" si="1294">SUM(AY133:AY141)</f>
        <v>0</v>
      </c>
      <c r="AZ132" s="560">
        <f t="shared" si="1273"/>
        <v>0</v>
      </c>
      <c r="BA132" s="265">
        <f t="shared" ref="BA132" si="1295">SUM(BA133:BA141)</f>
        <v>0</v>
      </c>
      <c r="BB132" s="560">
        <f t="shared" si="1273"/>
        <v>0</v>
      </c>
      <c r="BC132" s="265">
        <f t="shared" ref="BC132" si="1296">SUM(BC133:BC141)</f>
        <v>0</v>
      </c>
      <c r="BD132" s="560">
        <f t="shared" si="1273"/>
        <v>0</v>
      </c>
      <c r="BE132" s="265">
        <f t="shared" ref="BE132" si="1297">SUM(BE133:BE141)</f>
        <v>0</v>
      </c>
      <c r="BF132" s="560">
        <f t="shared" si="1273"/>
        <v>0</v>
      </c>
      <c r="BG132" s="265">
        <f t="shared" ref="BG132" si="1298">SUM(BG133:BG141)</f>
        <v>0</v>
      </c>
      <c r="BH132" s="560">
        <f t="shared" si="1273"/>
        <v>0</v>
      </c>
      <c r="BI132" s="265">
        <f>SUM(BI133:BI141)</f>
        <v>0</v>
      </c>
      <c r="BJ132" s="560">
        <f t="shared" si="1273"/>
        <v>0</v>
      </c>
      <c r="BK132" s="265">
        <f>SUM(BK133:BK141)</f>
        <v>0</v>
      </c>
      <c r="BL132" s="560">
        <f t="shared" si="1273"/>
        <v>0</v>
      </c>
      <c r="BM132" s="265">
        <f>SUM(BM133:BM141)</f>
        <v>0</v>
      </c>
      <c r="BN132" s="560">
        <f t="shared" si="1273"/>
        <v>0</v>
      </c>
      <c r="BO132" s="265">
        <f>SUM(BO133:BO141)</f>
        <v>0</v>
      </c>
      <c r="BP132" s="560">
        <f t="shared" si="1273"/>
        <v>0</v>
      </c>
      <c r="BQ132" s="563">
        <f t="shared" si="994"/>
        <v>0</v>
      </c>
      <c r="BR132" s="322">
        <f t="shared" si="777"/>
        <v>0</v>
      </c>
      <c r="BS132" s="27" t="b">
        <f>D132='Orçamento Detalhado'!J138</f>
        <v>1</v>
      </c>
    </row>
    <row r="133" spans="2:71" ht="18" customHeight="1" outlineLevel="2" thickTop="1" thickBot="1">
      <c r="B133" s="213" t="s">
        <v>437</v>
      </c>
      <c r="C133" s="275" t="str">
        <f>IF(VLOOKUP(B133,'Orçamento Detalhado'!$A$11:$I$531,4,)="","",(VLOOKUP(B133,'Orçamento Detalhado'!$A$11:$I$531,4,)))</f>
        <v>Lisos</v>
      </c>
      <c r="D133" s="276" t="str">
        <f>IF(B133="","",VLOOKUP($B133,'Orçamento Detalhado'!$A$11:$J$531,10,))</f>
        <v/>
      </c>
      <c r="E133" s="277">
        <f t="shared" si="776"/>
        <v>0</v>
      </c>
      <c r="F133" s="574">
        <v>129</v>
      </c>
      <c r="G133" s="278">
        <f t="shared" ref="G133:G138" si="1299">IFERROR($D133*H133,0)</f>
        <v>0</v>
      </c>
      <c r="H133" s="561"/>
      <c r="I133" s="278">
        <f t="shared" ref="I133:I138" si="1300">IFERROR($D133*J133,0)</f>
        <v>0</v>
      </c>
      <c r="J133" s="561"/>
      <c r="K133" s="278">
        <f t="shared" ref="K133:K138" si="1301">IFERROR($D133*L133,0)</f>
        <v>0</v>
      </c>
      <c r="L133" s="561"/>
      <c r="M133" s="278">
        <f t="shared" ref="M133:M138" si="1302">IFERROR($D133*N133,0)</f>
        <v>0</v>
      </c>
      <c r="N133" s="561"/>
      <c r="O133" s="278">
        <f t="shared" ref="O133:O138" si="1303">IFERROR($D133*P133,0)</f>
        <v>0</v>
      </c>
      <c r="P133" s="561"/>
      <c r="Q133" s="278">
        <f t="shared" ref="Q133:Q138" si="1304">IFERROR($D133*R133,0)</f>
        <v>0</v>
      </c>
      <c r="R133" s="561"/>
      <c r="S133" s="278">
        <f t="shared" ref="S133:S138" si="1305">IFERROR($D133*T133,0)</f>
        <v>0</v>
      </c>
      <c r="T133" s="561"/>
      <c r="U133" s="278">
        <f t="shared" ref="U133:U138" si="1306">IFERROR($D133*V133,0)</f>
        <v>0</v>
      </c>
      <c r="V133" s="561"/>
      <c r="W133" s="278">
        <f t="shared" ref="W133:W138" si="1307">IFERROR($D133*X133,0)</f>
        <v>0</v>
      </c>
      <c r="X133" s="561"/>
      <c r="Y133" s="278">
        <f t="shared" ref="Y133:Y138" si="1308">IFERROR($D133*Z133,0)</f>
        <v>0</v>
      </c>
      <c r="Z133" s="561"/>
      <c r="AA133" s="278">
        <f t="shared" ref="AA133:AA138" si="1309">IFERROR($D133*AB133,0)</f>
        <v>0</v>
      </c>
      <c r="AB133" s="561"/>
      <c r="AC133" s="278">
        <f t="shared" ref="AC133:AC138" si="1310">IFERROR($D133*AD133,0)</f>
        <v>0</v>
      </c>
      <c r="AD133" s="561"/>
      <c r="AE133" s="278">
        <f t="shared" ref="AE133:AE138" si="1311">IFERROR($D133*AF133,0)</f>
        <v>0</v>
      </c>
      <c r="AF133" s="561"/>
      <c r="AG133" s="278">
        <f t="shared" ref="AG133:AG138" si="1312">IFERROR($D133*AH133,0)</f>
        <v>0</v>
      </c>
      <c r="AH133" s="561"/>
      <c r="AI133" s="278">
        <f t="shared" ref="AI133:AI138" si="1313">IFERROR($D133*AJ133,0)</f>
        <v>0</v>
      </c>
      <c r="AJ133" s="561"/>
      <c r="AK133" s="278">
        <f t="shared" ref="AK133:AK138" si="1314">IFERROR($D133*AL133,0)</f>
        <v>0</v>
      </c>
      <c r="AL133" s="561"/>
      <c r="AM133" s="278">
        <f t="shared" ref="AM133:AM138" si="1315">IFERROR($D133*AN133,0)</f>
        <v>0</v>
      </c>
      <c r="AN133" s="561"/>
      <c r="AO133" s="278">
        <f t="shared" ref="AO133:AO138" si="1316">IFERROR($D133*AP133,0)</f>
        <v>0</v>
      </c>
      <c r="AP133" s="561"/>
      <c r="AQ133" s="278">
        <f t="shared" ref="AQ133:AQ138" si="1317">IFERROR($D133*AR133,0)</f>
        <v>0</v>
      </c>
      <c r="AR133" s="561"/>
      <c r="AS133" s="278">
        <f t="shared" ref="AS133:AS138" si="1318">IFERROR($D133*AT133,0)</f>
        <v>0</v>
      </c>
      <c r="AT133" s="561"/>
      <c r="AU133" s="278">
        <f t="shared" ref="AU133:AU138" si="1319">IFERROR($D133*AV133,0)</f>
        <v>0</v>
      </c>
      <c r="AV133" s="561"/>
      <c r="AW133" s="278">
        <f t="shared" ref="AW133:AW138" si="1320">IFERROR($D133*AX133,0)</f>
        <v>0</v>
      </c>
      <c r="AX133" s="561"/>
      <c r="AY133" s="278">
        <f t="shared" ref="AY133:AY138" si="1321">IFERROR($D133*AZ133,0)</f>
        <v>0</v>
      </c>
      <c r="AZ133" s="561"/>
      <c r="BA133" s="278">
        <f t="shared" ref="BA133:BA138" si="1322">IFERROR($D133*BB133,0)</f>
        <v>0</v>
      </c>
      <c r="BB133" s="561"/>
      <c r="BC133" s="278">
        <f t="shared" ref="BC133:BC138" si="1323">IFERROR($D133*BD133,0)</f>
        <v>0</v>
      </c>
      <c r="BD133" s="561"/>
      <c r="BE133" s="278">
        <f t="shared" ref="BE133:BE138" si="1324">IFERROR($D133*BF133,0)</f>
        <v>0</v>
      </c>
      <c r="BF133" s="561"/>
      <c r="BG133" s="278">
        <f t="shared" ref="BG133:BG138" si="1325">IFERROR($D133*BH133,0)</f>
        <v>0</v>
      </c>
      <c r="BH133" s="561"/>
      <c r="BI133" s="278">
        <f t="shared" ref="BI133:BI138" si="1326">IFERROR($D133*BJ133,0)</f>
        <v>0</v>
      </c>
      <c r="BJ133" s="561"/>
      <c r="BK133" s="278">
        <f t="shared" ref="BK133:BK138" si="1327">IFERROR($D133*BL133,0)</f>
        <v>0</v>
      </c>
      <c r="BL133" s="561"/>
      <c r="BM133" s="278">
        <f t="shared" ref="BM133:BM138" si="1328">IFERROR($D133*BN133,0)</f>
        <v>0</v>
      </c>
      <c r="BN133" s="561"/>
      <c r="BO133" s="278">
        <f t="shared" ref="BO133:BO138" si="1329">IFERROR($D133*BP133,0)</f>
        <v>0</v>
      </c>
      <c r="BP133" s="561"/>
      <c r="BQ133" s="563">
        <f t="shared" si="994"/>
        <v>0</v>
      </c>
      <c r="BR133" s="322">
        <f t="shared" si="777"/>
        <v>0</v>
      </c>
      <c r="BS133" s="27" t="b">
        <f>D133='Orçamento Detalhado'!J139</f>
        <v>1</v>
      </c>
    </row>
    <row r="134" spans="2:71" ht="18" customHeight="1" outlineLevel="2" thickTop="1" thickBot="1">
      <c r="B134" s="213" t="s">
        <v>439</v>
      </c>
      <c r="C134" s="275" t="str">
        <f>IF(VLOOKUP(B134,'Orçamento Detalhado'!$A$11:$I$531,4,)="","",(VLOOKUP(B134,'Orçamento Detalhado'!$A$11:$I$531,4,)))</f>
        <v>Fantasia</v>
      </c>
      <c r="D134" s="276" t="str">
        <f>IF(B134="","",VLOOKUP($B134,'Orçamento Detalhado'!$A$11:$J$531,10,))</f>
        <v/>
      </c>
      <c r="E134" s="277">
        <f t="shared" si="776"/>
        <v>0</v>
      </c>
      <c r="F134" s="574">
        <v>130</v>
      </c>
      <c r="G134" s="278">
        <f t="shared" si="1299"/>
        <v>0</v>
      </c>
      <c r="H134" s="561"/>
      <c r="I134" s="278">
        <f t="shared" si="1300"/>
        <v>0</v>
      </c>
      <c r="J134" s="561"/>
      <c r="K134" s="278">
        <f t="shared" si="1301"/>
        <v>0</v>
      </c>
      <c r="L134" s="561"/>
      <c r="M134" s="278">
        <f t="shared" si="1302"/>
        <v>0</v>
      </c>
      <c r="N134" s="561"/>
      <c r="O134" s="278">
        <f t="shared" si="1303"/>
        <v>0</v>
      </c>
      <c r="P134" s="561"/>
      <c r="Q134" s="278">
        <f t="shared" si="1304"/>
        <v>0</v>
      </c>
      <c r="R134" s="561"/>
      <c r="S134" s="278">
        <f t="shared" si="1305"/>
        <v>0</v>
      </c>
      <c r="T134" s="561"/>
      <c r="U134" s="278">
        <f t="shared" si="1306"/>
        <v>0</v>
      </c>
      <c r="V134" s="561"/>
      <c r="W134" s="278">
        <f t="shared" si="1307"/>
        <v>0</v>
      </c>
      <c r="X134" s="561"/>
      <c r="Y134" s="278">
        <f t="shared" si="1308"/>
        <v>0</v>
      </c>
      <c r="Z134" s="561"/>
      <c r="AA134" s="278">
        <f t="shared" si="1309"/>
        <v>0</v>
      </c>
      <c r="AB134" s="561"/>
      <c r="AC134" s="278">
        <f t="shared" si="1310"/>
        <v>0</v>
      </c>
      <c r="AD134" s="561"/>
      <c r="AE134" s="278">
        <f t="shared" si="1311"/>
        <v>0</v>
      </c>
      <c r="AF134" s="561"/>
      <c r="AG134" s="278">
        <f t="shared" si="1312"/>
        <v>0</v>
      </c>
      <c r="AH134" s="561"/>
      <c r="AI134" s="278">
        <f t="shared" si="1313"/>
        <v>0</v>
      </c>
      <c r="AJ134" s="561"/>
      <c r="AK134" s="278">
        <f t="shared" si="1314"/>
        <v>0</v>
      </c>
      <c r="AL134" s="561"/>
      <c r="AM134" s="278">
        <f t="shared" si="1315"/>
        <v>0</v>
      </c>
      <c r="AN134" s="561"/>
      <c r="AO134" s="278">
        <f t="shared" si="1316"/>
        <v>0</v>
      </c>
      <c r="AP134" s="561"/>
      <c r="AQ134" s="278">
        <f t="shared" si="1317"/>
        <v>0</v>
      </c>
      <c r="AR134" s="561"/>
      <c r="AS134" s="278">
        <f t="shared" si="1318"/>
        <v>0</v>
      </c>
      <c r="AT134" s="561"/>
      <c r="AU134" s="278">
        <f t="shared" si="1319"/>
        <v>0</v>
      </c>
      <c r="AV134" s="561"/>
      <c r="AW134" s="278">
        <f t="shared" si="1320"/>
        <v>0</v>
      </c>
      <c r="AX134" s="561"/>
      <c r="AY134" s="278">
        <f t="shared" si="1321"/>
        <v>0</v>
      </c>
      <c r="AZ134" s="561"/>
      <c r="BA134" s="278">
        <f t="shared" si="1322"/>
        <v>0</v>
      </c>
      <c r="BB134" s="561"/>
      <c r="BC134" s="278">
        <f t="shared" si="1323"/>
        <v>0</v>
      </c>
      <c r="BD134" s="561"/>
      <c r="BE134" s="278">
        <f t="shared" si="1324"/>
        <v>0</v>
      </c>
      <c r="BF134" s="561"/>
      <c r="BG134" s="278">
        <f t="shared" si="1325"/>
        <v>0</v>
      </c>
      <c r="BH134" s="561"/>
      <c r="BI134" s="278">
        <f t="shared" si="1326"/>
        <v>0</v>
      </c>
      <c r="BJ134" s="561"/>
      <c r="BK134" s="278">
        <f t="shared" si="1327"/>
        <v>0</v>
      </c>
      <c r="BL134" s="561"/>
      <c r="BM134" s="278">
        <f t="shared" si="1328"/>
        <v>0</v>
      </c>
      <c r="BN134" s="561"/>
      <c r="BO134" s="278">
        <f t="shared" si="1329"/>
        <v>0</v>
      </c>
      <c r="BP134" s="561"/>
      <c r="BQ134" s="563">
        <f t="shared" si="994"/>
        <v>0</v>
      </c>
      <c r="BR134" s="322">
        <f t="shared" si="777"/>
        <v>0</v>
      </c>
      <c r="BS134" s="27" t="b">
        <f>D134='Orçamento Detalhado'!J140</f>
        <v>1</v>
      </c>
    </row>
    <row r="135" spans="2:71" ht="18" customHeight="1" outlineLevel="2" thickTop="1" thickBot="1">
      <c r="B135" s="213" t="s">
        <v>441</v>
      </c>
      <c r="C135" s="275" t="str">
        <f>IF(VLOOKUP(B135,'Orçamento Detalhado'!$A$11:$I$531,4,)="","",(VLOOKUP(B135,'Orçamento Detalhado'!$A$11:$I$531,4,)))</f>
        <v>PVCs e Acrílicos</v>
      </c>
      <c r="D135" s="276" t="str">
        <f>IF(B135="","",VLOOKUP($B135,'Orçamento Detalhado'!$A$11:$J$531,10,))</f>
        <v/>
      </c>
      <c r="E135" s="277">
        <f t="shared" si="776"/>
        <v>0</v>
      </c>
      <c r="F135" s="574">
        <v>131</v>
      </c>
      <c r="G135" s="278">
        <f t="shared" si="1299"/>
        <v>0</v>
      </c>
      <c r="H135" s="561"/>
      <c r="I135" s="278">
        <f t="shared" si="1300"/>
        <v>0</v>
      </c>
      <c r="J135" s="561"/>
      <c r="K135" s="278">
        <f t="shared" si="1301"/>
        <v>0</v>
      </c>
      <c r="L135" s="561"/>
      <c r="M135" s="278">
        <f t="shared" si="1302"/>
        <v>0</v>
      </c>
      <c r="N135" s="561"/>
      <c r="O135" s="278">
        <f t="shared" si="1303"/>
        <v>0</v>
      </c>
      <c r="P135" s="561"/>
      <c r="Q135" s="278">
        <f t="shared" si="1304"/>
        <v>0</v>
      </c>
      <c r="R135" s="561"/>
      <c r="S135" s="278">
        <f t="shared" si="1305"/>
        <v>0</v>
      </c>
      <c r="T135" s="561"/>
      <c r="U135" s="278">
        <f t="shared" si="1306"/>
        <v>0</v>
      </c>
      <c r="V135" s="561"/>
      <c r="W135" s="278">
        <f t="shared" si="1307"/>
        <v>0</v>
      </c>
      <c r="X135" s="561"/>
      <c r="Y135" s="278">
        <f t="shared" si="1308"/>
        <v>0</v>
      </c>
      <c r="Z135" s="561"/>
      <c r="AA135" s="278">
        <f t="shared" si="1309"/>
        <v>0</v>
      </c>
      <c r="AB135" s="561"/>
      <c r="AC135" s="278">
        <f t="shared" si="1310"/>
        <v>0</v>
      </c>
      <c r="AD135" s="561"/>
      <c r="AE135" s="278">
        <f t="shared" si="1311"/>
        <v>0</v>
      </c>
      <c r="AF135" s="561"/>
      <c r="AG135" s="278">
        <f t="shared" si="1312"/>
        <v>0</v>
      </c>
      <c r="AH135" s="561"/>
      <c r="AI135" s="278">
        <f t="shared" si="1313"/>
        <v>0</v>
      </c>
      <c r="AJ135" s="561"/>
      <c r="AK135" s="278">
        <f t="shared" si="1314"/>
        <v>0</v>
      </c>
      <c r="AL135" s="561"/>
      <c r="AM135" s="278">
        <f t="shared" si="1315"/>
        <v>0</v>
      </c>
      <c r="AN135" s="561"/>
      <c r="AO135" s="278">
        <f t="shared" si="1316"/>
        <v>0</v>
      </c>
      <c r="AP135" s="561"/>
      <c r="AQ135" s="278">
        <f t="shared" si="1317"/>
        <v>0</v>
      </c>
      <c r="AR135" s="561"/>
      <c r="AS135" s="278">
        <f t="shared" si="1318"/>
        <v>0</v>
      </c>
      <c r="AT135" s="561"/>
      <c r="AU135" s="278">
        <f t="shared" si="1319"/>
        <v>0</v>
      </c>
      <c r="AV135" s="561"/>
      <c r="AW135" s="278">
        <f t="shared" si="1320"/>
        <v>0</v>
      </c>
      <c r="AX135" s="561"/>
      <c r="AY135" s="278">
        <f t="shared" si="1321"/>
        <v>0</v>
      </c>
      <c r="AZ135" s="561"/>
      <c r="BA135" s="278">
        <f t="shared" si="1322"/>
        <v>0</v>
      </c>
      <c r="BB135" s="561"/>
      <c r="BC135" s="278">
        <f t="shared" si="1323"/>
        <v>0</v>
      </c>
      <c r="BD135" s="561"/>
      <c r="BE135" s="278">
        <f t="shared" si="1324"/>
        <v>0</v>
      </c>
      <c r="BF135" s="561"/>
      <c r="BG135" s="278">
        <f t="shared" si="1325"/>
        <v>0</v>
      </c>
      <c r="BH135" s="561"/>
      <c r="BI135" s="278">
        <f t="shared" si="1326"/>
        <v>0</v>
      </c>
      <c r="BJ135" s="561"/>
      <c r="BK135" s="278">
        <f t="shared" si="1327"/>
        <v>0</v>
      </c>
      <c r="BL135" s="561"/>
      <c r="BM135" s="278">
        <f t="shared" si="1328"/>
        <v>0</v>
      </c>
      <c r="BN135" s="561"/>
      <c r="BO135" s="278">
        <f t="shared" si="1329"/>
        <v>0</v>
      </c>
      <c r="BP135" s="561"/>
      <c r="BQ135" s="563">
        <f t="shared" si="994"/>
        <v>0</v>
      </c>
      <c r="BR135" s="322">
        <f t="shared" si="777"/>
        <v>0</v>
      </c>
      <c r="BS135" s="27" t="b">
        <f>D135='Orçamento Detalhado'!J141</f>
        <v>1</v>
      </c>
    </row>
    <row r="136" spans="2:71" ht="18" customHeight="1" outlineLevel="2" thickTop="1" thickBot="1">
      <c r="B136" s="213" t="s">
        <v>443</v>
      </c>
      <c r="C136" s="275" t="str">
        <f>IF(VLOOKUP(B136,'Orçamento Detalhado'!$A$11:$I$531,4,)="","",(VLOOKUP(B136,'Orçamento Detalhado'!$A$11:$I$531,4,)))</f>
        <v>Tijolo de vidro</v>
      </c>
      <c r="D136" s="276" t="str">
        <f>IF(B136="","",VLOOKUP($B136,'Orçamento Detalhado'!$A$11:$J$531,10,))</f>
        <v/>
      </c>
      <c r="E136" s="277">
        <f t="shared" si="776"/>
        <v>0</v>
      </c>
      <c r="F136" s="574">
        <v>132</v>
      </c>
      <c r="G136" s="278">
        <f t="shared" si="1299"/>
        <v>0</v>
      </c>
      <c r="H136" s="561"/>
      <c r="I136" s="278">
        <f t="shared" si="1300"/>
        <v>0</v>
      </c>
      <c r="J136" s="561"/>
      <c r="K136" s="278">
        <f t="shared" si="1301"/>
        <v>0</v>
      </c>
      <c r="L136" s="561"/>
      <c r="M136" s="278">
        <f t="shared" si="1302"/>
        <v>0</v>
      </c>
      <c r="N136" s="561"/>
      <c r="O136" s="278">
        <f t="shared" si="1303"/>
        <v>0</v>
      </c>
      <c r="P136" s="561"/>
      <c r="Q136" s="278">
        <f t="shared" si="1304"/>
        <v>0</v>
      </c>
      <c r="R136" s="561"/>
      <c r="S136" s="278">
        <f t="shared" si="1305"/>
        <v>0</v>
      </c>
      <c r="T136" s="561"/>
      <c r="U136" s="278">
        <f t="shared" si="1306"/>
        <v>0</v>
      </c>
      <c r="V136" s="561"/>
      <c r="W136" s="278">
        <f t="shared" si="1307"/>
        <v>0</v>
      </c>
      <c r="X136" s="561"/>
      <c r="Y136" s="278">
        <f t="shared" si="1308"/>
        <v>0</v>
      </c>
      <c r="Z136" s="561"/>
      <c r="AA136" s="278">
        <f t="shared" si="1309"/>
        <v>0</v>
      </c>
      <c r="AB136" s="561"/>
      <c r="AC136" s="278">
        <f t="shared" si="1310"/>
        <v>0</v>
      </c>
      <c r="AD136" s="561"/>
      <c r="AE136" s="278">
        <f t="shared" si="1311"/>
        <v>0</v>
      </c>
      <c r="AF136" s="561"/>
      <c r="AG136" s="278">
        <f t="shared" si="1312"/>
        <v>0</v>
      </c>
      <c r="AH136" s="561"/>
      <c r="AI136" s="278">
        <f t="shared" si="1313"/>
        <v>0</v>
      </c>
      <c r="AJ136" s="561"/>
      <c r="AK136" s="278">
        <f t="shared" si="1314"/>
        <v>0</v>
      </c>
      <c r="AL136" s="561"/>
      <c r="AM136" s="278">
        <f t="shared" si="1315"/>
        <v>0</v>
      </c>
      <c r="AN136" s="561"/>
      <c r="AO136" s="278">
        <f t="shared" si="1316"/>
        <v>0</v>
      </c>
      <c r="AP136" s="561"/>
      <c r="AQ136" s="278">
        <f t="shared" si="1317"/>
        <v>0</v>
      </c>
      <c r="AR136" s="561"/>
      <c r="AS136" s="278">
        <f t="shared" si="1318"/>
        <v>0</v>
      </c>
      <c r="AT136" s="561"/>
      <c r="AU136" s="278">
        <f t="shared" si="1319"/>
        <v>0</v>
      </c>
      <c r="AV136" s="561"/>
      <c r="AW136" s="278">
        <f t="shared" si="1320"/>
        <v>0</v>
      </c>
      <c r="AX136" s="561"/>
      <c r="AY136" s="278">
        <f t="shared" si="1321"/>
        <v>0</v>
      </c>
      <c r="AZ136" s="561"/>
      <c r="BA136" s="278">
        <f t="shared" si="1322"/>
        <v>0</v>
      </c>
      <c r="BB136" s="561"/>
      <c r="BC136" s="278">
        <f t="shared" si="1323"/>
        <v>0</v>
      </c>
      <c r="BD136" s="561"/>
      <c r="BE136" s="278">
        <f t="shared" si="1324"/>
        <v>0</v>
      </c>
      <c r="BF136" s="561"/>
      <c r="BG136" s="278">
        <f t="shared" si="1325"/>
        <v>0</v>
      </c>
      <c r="BH136" s="561"/>
      <c r="BI136" s="278">
        <f t="shared" si="1326"/>
        <v>0</v>
      </c>
      <c r="BJ136" s="561"/>
      <c r="BK136" s="278">
        <f t="shared" si="1327"/>
        <v>0</v>
      </c>
      <c r="BL136" s="561"/>
      <c r="BM136" s="278">
        <f t="shared" si="1328"/>
        <v>0</v>
      </c>
      <c r="BN136" s="561"/>
      <c r="BO136" s="278">
        <f t="shared" si="1329"/>
        <v>0</v>
      </c>
      <c r="BP136" s="561"/>
      <c r="BQ136" s="563">
        <f t="shared" si="994"/>
        <v>0</v>
      </c>
      <c r="BR136" s="322">
        <f t="shared" si="777"/>
        <v>0</v>
      </c>
      <c r="BS136" s="27" t="b">
        <f>D136='Orçamento Detalhado'!J142</f>
        <v>1</v>
      </c>
    </row>
    <row r="137" spans="2:71" ht="18" customHeight="1" outlineLevel="2" thickTop="1" thickBot="1">
      <c r="B137" s="213" t="s">
        <v>445</v>
      </c>
      <c r="C137" s="275" t="str">
        <f>IF(VLOOKUP(B137,'Orçamento Detalhado'!$A$11:$I$531,4,)="","",(VLOOKUP(B137,'Orçamento Detalhado'!$A$11:$I$531,4,)))</f>
        <v/>
      </c>
      <c r="D137" s="276" t="str">
        <f>IF(B137="","",VLOOKUP($B137,'Orçamento Detalhado'!$A$11:$J$531,10,))</f>
        <v/>
      </c>
      <c r="E137" s="277">
        <f t="shared" ref="E137:E200" si="1330">IFERROR(D137/$D$527,0)</f>
        <v>0</v>
      </c>
      <c r="F137" s="574">
        <v>133</v>
      </c>
      <c r="G137" s="278">
        <f t="shared" si="1299"/>
        <v>0</v>
      </c>
      <c r="H137" s="561"/>
      <c r="I137" s="278">
        <f t="shared" si="1300"/>
        <v>0</v>
      </c>
      <c r="J137" s="561"/>
      <c r="K137" s="278">
        <f t="shared" si="1301"/>
        <v>0</v>
      </c>
      <c r="L137" s="561"/>
      <c r="M137" s="278">
        <f t="shared" si="1302"/>
        <v>0</v>
      </c>
      <c r="N137" s="561"/>
      <c r="O137" s="278">
        <f t="shared" si="1303"/>
        <v>0</v>
      </c>
      <c r="P137" s="561"/>
      <c r="Q137" s="278">
        <f t="shared" si="1304"/>
        <v>0</v>
      </c>
      <c r="R137" s="561"/>
      <c r="S137" s="278">
        <f t="shared" si="1305"/>
        <v>0</v>
      </c>
      <c r="T137" s="561"/>
      <c r="U137" s="278">
        <f t="shared" si="1306"/>
        <v>0</v>
      </c>
      <c r="V137" s="561"/>
      <c r="W137" s="278">
        <f t="shared" si="1307"/>
        <v>0</v>
      </c>
      <c r="X137" s="561"/>
      <c r="Y137" s="278">
        <f t="shared" si="1308"/>
        <v>0</v>
      </c>
      <c r="Z137" s="561"/>
      <c r="AA137" s="278">
        <f t="shared" si="1309"/>
        <v>0</v>
      </c>
      <c r="AB137" s="561"/>
      <c r="AC137" s="278">
        <f t="shared" si="1310"/>
        <v>0</v>
      </c>
      <c r="AD137" s="561"/>
      <c r="AE137" s="278">
        <f t="shared" si="1311"/>
        <v>0</v>
      </c>
      <c r="AF137" s="561"/>
      <c r="AG137" s="278">
        <f t="shared" si="1312"/>
        <v>0</v>
      </c>
      <c r="AH137" s="561"/>
      <c r="AI137" s="278">
        <f t="shared" si="1313"/>
        <v>0</v>
      </c>
      <c r="AJ137" s="561"/>
      <c r="AK137" s="278">
        <f t="shared" si="1314"/>
        <v>0</v>
      </c>
      <c r="AL137" s="561"/>
      <c r="AM137" s="278">
        <f t="shared" si="1315"/>
        <v>0</v>
      </c>
      <c r="AN137" s="561"/>
      <c r="AO137" s="278">
        <f t="shared" si="1316"/>
        <v>0</v>
      </c>
      <c r="AP137" s="561"/>
      <c r="AQ137" s="278">
        <f t="shared" si="1317"/>
        <v>0</v>
      </c>
      <c r="AR137" s="561"/>
      <c r="AS137" s="278">
        <f t="shared" si="1318"/>
        <v>0</v>
      </c>
      <c r="AT137" s="561"/>
      <c r="AU137" s="278">
        <f t="shared" si="1319"/>
        <v>0</v>
      </c>
      <c r="AV137" s="561"/>
      <c r="AW137" s="278">
        <f t="shared" si="1320"/>
        <v>0</v>
      </c>
      <c r="AX137" s="561"/>
      <c r="AY137" s="278">
        <f t="shared" si="1321"/>
        <v>0</v>
      </c>
      <c r="AZ137" s="561"/>
      <c r="BA137" s="278">
        <f t="shared" si="1322"/>
        <v>0</v>
      </c>
      <c r="BB137" s="561"/>
      <c r="BC137" s="278">
        <f t="shared" si="1323"/>
        <v>0</v>
      </c>
      <c r="BD137" s="561"/>
      <c r="BE137" s="278">
        <f t="shared" si="1324"/>
        <v>0</v>
      </c>
      <c r="BF137" s="561"/>
      <c r="BG137" s="278">
        <f t="shared" si="1325"/>
        <v>0</v>
      </c>
      <c r="BH137" s="561"/>
      <c r="BI137" s="278">
        <f t="shared" si="1326"/>
        <v>0</v>
      </c>
      <c r="BJ137" s="561"/>
      <c r="BK137" s="278">
        <f t="shared" si="1327"/>
        <v>0</v>
      </c>
      <c r="BL137" s="561"/>
      <c r="BM137" s="278">
        <f t="shared" si="1328"/>
        <v>0</v>
      </c>
      <c r="BN137" s="561"/>
      <c r="BO137" s="278">
        <f t="shared" si="1329"/>
        <v>0</v>
      </c>
      <c r="BP137" s="561"/>
      <c r="BQ137" s="563">
        <f t="shared" si="994"/>
        <v>0</v>
      </c>
      <c r="BR137" s="322">
        <f t="shared" si="777"/>
        <v>0</v>
      </c>
      <c r="BS137" s="27" t="b">
        <f>D137='Orçamento Detalhado'!J143</f>
        <v>1</v>
      </c>
    </row>
    <row r="138" spans="2:71" ht="18" customHeight="1" outlineLevel="2" thickTop="1" thickBot="1">
      <c r="B138" s="213" t="s">
        <v>446</v>
      </c>
      <c r="C138" s="275" t="str">
        <f>IF(VLOOKUP(B138,'Orçamento Detalhado'!$A$11:$I$531,4,)="","",(VLOOKUP(B138,'Orçamento Detalhado'!$A$11:$I$531,4,)))</f>
        <v/>
      </c>
      <c r="D138" s="276" t="str">
        <f>IF(B138="","",VLOOKUP($B138,'Orçamento Detalhado'!$A$11:$J$531,10,))</f>
        <v/>
      </c>
      <c r="E138" s="277">
        <f t="shared" si="1330"/>
        <v>0</v>
      </c>
      <c r="F138" s="574">
        <v>134</v>
      </c>
      <c r="G138" s="278">
        <f t="shared" si="1299"/>
        <v>0</v>
      </c>
      <c r="H138" s="561"/>
      <c r="I138" s="278">
        <f t="shared" si="1300"/>
        <v>0</v>
      </c>
      <c r="J138" s="561"/>
      <c r="K138" s="278">
        <f t="shared" si="1301"/>
        <v>0</v>
      </c>
      <c r="L138" s="561"/>
      <c r="M138" s="278">
        <f t="shared" si="1302"/>
        <v>0</v>
      </c>
      <c r="N138" s="561"/>
      <c r="O138" s="278">
        <f t="shared" si="1303"/>
        <v>0</v>
      </c>
      <c r="P138" s="561"/>
      <c r="Q138" s="278">
        <f t="shared" si="1304"/>
        <v>0</v>
      </c>
      <c r="R138" s="561"/>
      <c r="S138" s="278">
        <f t="shared" si="1305"/>
        <v>0</v>
      </c>
      <c r="T138" s="561"/>
      <c r="U138" s="278">
        <f t="shared" si="1306"/>
        <v>0</v>
      </c>
      <c r="V138" s="561"/>
      <c r="W138" s="278">
        <f t="shared" si="1307"/>
        <v>0</v>
      </c>
      <c r="X138" s="561"/>
      <c r="Y138" s="278">
        <f t="shared" si="1308"/>
        <v>0</v>
      </c>
      <c r="Z138" s="561"/>
      <c r="AA138" s="278">
        <f t="shared" si="1309"/>
        <v>0</v>
      </c>
      <c r="AB138" s="561"/>
      <c r="AC138" s="278">
        <f t="shared" si="1310"/>
        <v>0</v>
      </c>
      <c r="AD138" s="561"/>
      <c r="AE138" s="278">
        <f t="shared" si="1311"/>
        <v>0</v>
      </c>
      <c r="AF138" s="561"/>
      <c r="AG138" s="278">
        <f t="shared" si="1312"/>
        <v>0</v>
      </c>
      <c r="AH138" s="561"/>
      <c r="AI138" s="278">
        <f t="shared" si="1313"/>
        <v>0</v>
      </c>
      <c r="AJ138" s="561"/>
      <c r="AK138" s="278">
        <f t="shared" si="1314"/>
        <v>0</v>
      </c>
      <c r="AL138" s="561"/>
      <c r="AM138" s="278">
        <f t="shared" si="1315"/>
        <v>0</v>
      </c>
      <c r="AN138" s="561"/>
      <c r="AO138" s="278">
        <f t="shared" si="1316"/>
        <v>0</v>
      </c>
      <c r="AP138" s="561"/>
      <c r="AQ138" s="278">
        <f t="shared" si="1317"/>
        <v>0</v>
      </c>
      <c r="AR138" s="561"/>
      <c r="AS138" s="278">
        <f t="shared" si="1318"/>
        <v>0</v>
      </c>
      <c r="AT138" s="561"/>
      <c r="AU138" s="278">
        <f t="shared" si="1319"/>
        <v>0</v>
      </c>
      <c r="AV138" s="561"/>
      <c r="AW138" s="278">
        <f t="shared" si="1320"/>
        <v>0</v>
      </c>
      <c r="AX138" s="561"/>
      <c r="AY138" s="278">
        <f t="shared" si="1321"/>
        <v>0</v>
      </c>
      <c r="AZ138" s="561"/>
      <c r="BA138" s="278">
        <f t="shared" si="1322"/>
        <v>0</v>
      </c>
      <c r="BB138" s="561"/>
      <c r="BC138" s="278">
        <f t="shared" si="1323"/>
        <v>0</v>
      </c>
      <c r="BD138" s="561"/>
      <c r="BE138" s="278">
        <f t="shared" si="1324"/>
        <v>0</v>
      </c>
      <c r="BF138" s="561"/>
      <c r="BG138" s="278">
        <f t="shared" si="1325"/>
        <v>0</v>
      </c>
      <c r="BH138" s="561"/>
      <c r="BI138" s="278">
        <f t="shared" si="1326"/>
        <v>0</v>
      </c>
      <c r="BJ138" s="561"/>
      <c r="BK138" s="278">
        <f t="shared" si="1327"/>
        <v>0</v>
      </c>
      <c r="BL138" s="561"/>
      <c r="BM138" s="278">
        <f t="shared" si="1328"/>
        <v>0</v>
      </c>
      <c r="BN138" s="561"/>
      <c r="BO138" s="278">
        <f t="shared" si="1329"/>
        <v>0</v>
      </c>
      <c r="BP138" s="561"/>
      <c r="BQ138" s="563">
        <f t="shared" si="994"/>
        <v>0</v>
      </c>
      <c r="BR138" s="322">
        <f t="shared" ref="BR138:BR201" si="1331">SUM(G138,I138,K138,M138,O138,Q138,S138,U138,W138,Y138,AA138,AC138,AE138,AG138,AI138,AK138,AM138,AO138,AQ138,AS138,AU138,AW138,AY138,BA138,BC138,BE138,BG138,BI138,BK138,BM138,BO138)</f>
        <v>0</v>
      </c>
      <c r="BS138" s="27" t="b">
        <f>D138='Orçamento Detalhado'!J144</f>
        <v>1</v>
      </c>
    </row>
    <row r="139" spans="2:71" ht="18" customHeight="1" outlineLevel="2" thickTop="1" thickBot="1">
      <c r="B139" s="213" t="s">
        <v>447</v>
      </c>
      <c r="C139" s="275" t="str">
        <f>IF(VLOOKUP(B139,'Orçamento Detalhado'!$A$11:$I$531,4,)="","",(VLOOKUP(B139,'Orçamento Detalhado'!$A$11:$I$531,4,)))</f>
        <v/>
      </c>
      <c r="D139" s="276" t="str">
        <f>IF(B139="","",VLOOKUP($B139,'Orçamento Detalhado'!$A$11:$J$531,10,))</f>
        <v/>
      </c>
      <c r="E139" s="277">
        <f t="shared" si="1330"/>
        <v>0</v>
      </c>
      <c r="F139" s="574">
        <v>135</v>
      </c>
      <c r="G139" s="278">
        <f t="shared" ref="G139:G140" si="1332">IFERROR($D139*H139,0)</f>
        <v>0</v>
      </c>
      <c r="H139" s="561"/>
      <c r="I139" s="278">
        <f t="shared" ref="I139:I140" si="1333">IFERROR($D139*J139,0)</f>
        <v>0</v>
      </c>
      <c r="J139" s="561"/>
      <c r="K139" s="278">
        <f t="shared" ref="K139:K140" si="1334">IFERROR($D139*L139,0)</f>
        <v>0</v>
      </c>
      <c r="L139" s="561"/>
      <c r="M139" s="278">
        <f t="shared" ref="M139:M140" si="1335">IFERROR($D139*N139,0)</f>
        <v>0</v>
      </c>
      <c r="N139" s="561"/>
      <c r="O139" s="278">
        <f t="shared" ref="O139:O140" si="1336">IFERROR($D139*P139,0)</f>
        <v>0</v>
      </c>
      <c r="P139" s="561"/>
      <c r="Q139" s="278">
        <f t="shared" ref="Q139:Q140" si="1337">IFERROR($D139*R139,0)</f>
        <v>0</v>
      </c>
      <c r="R139" s="561"/>
      <c r="S139" s="278">
        <f t="shared" ref="S139:S140" si="1338">IFERROR($D139*T139,0)</f>
        <v>0</v>
      </c>
      <c r="T139" s="561"/>
      <c r="U139" s="278">
        <f t="shared" ref="U139:U140" si="1339">IFERROR($D139*V139,0)</f>
        <v>0</v>
      </c>
      <c r="V139" s="561"/>
      <c r="W139" s="278">
        <f t="shared" ref="W139:W140" si="1340">IFERROR($D139*X139,0)</f>
        <v>0</v>
      </c>
      <c r="X139" s="561"/>
      <c r="Y139" s="278">
        <f t="shared" ref="Y139:Y140" si="1341">IFERROR($D139*Z139,0)</f>
        <v>0</v>
      </c>
      <c r="Z139" s="561"/>
      <c r="AA139" s="278">
        <f t="shared" ref="AA139:AA140" si="1342">IFERROR($D139*AB139,0)</f>
        <v>0</v>
      </c>
      <c r="AB139" s="561"/>
      <c r="AC139" s="278">
        <f t="shared" ref="AC139:AC140" si="1343">IFERROR($D139*AD139,0)</f>
        <v>0</v>
      </c>
      <c r="AD139" s="561"/>
      <c r="AE139" s="278">
        <f t="shared" ref="AE139:AE140" si="1344">IFERROR($D139*AF139,0)</f>
        <v>0</v>
      </c>
      <c r="AF139" s="561"/>
      <c r="AG139" s="278">
        <f t="shared" ref="AG139:AG140" si="1345">IFERROR($D139*AH139,0)</f>
        <v>0</v>
      </c>
      <c r="AH139" s="561"/>
      <c r="AI139" s="278">
        <f t="shared" ref="AI139:AI140" si="1346">IFERROR($D139*AJ139,0)</f>
        <v>0</v>
      </c>
      <c r="AJ139" s="561"/>
      <c r="AK139" s="278">
        <f t="shared" ref="AK139:AK140" si="1347">IFERROR($D139*AL139,0)</f>
        <v>0</v>
      </c>
      <c r="AL139" s="561"/>
      <c r="AM139" s="278">
        <f t="shared" ref="AM139:AM140" si="1348">IFERROR($D139*AN139,0)</f>
        <v>0</v>
      </c>
      <c r="AN139" s="561"/>
      <c r="AO139" s="278">
        <f t="shared" ref="AO139:AO140" si="1349">IFERROR($D139*AP139,0)</f>
        <v>0</v>
      </c>
      <c r="AP139" s="561"/>
      <c r="AQ139" s="278">
        <f t="shared" ref="AQ139:AQ140" si="1350">IFERROR($D139*AR139,0)</f>
        <v>0</v>
      </c>
      <c r="AR139" s="561"/>
      <c r="AS139" s="278">
        <f t="shared" ref="AS139:AS140" si="1351">IFERROR($D139*AT139,0)</f>
        <v>0</v>
      </c>
      <c r="AT139" s="561"/>
      <c r="AU139" s="278">
        <f t="shared" ref="AU139:AU140" si="1352">IFERROR($D139*AV139,0)</f>
        <v>0</v>
      </c>
      <c r="AV139" s="561"/>
      <c r="AW139" s="278">
        <f t="shared" ref="AW139:AW140" si="1353">IFERROR($D139*AX139,0)</f>
        <v>0</v>
      </c>
      <c r="AX139" s="561"/>
      <c r="AY139" s="278">
        <f t="shared" ref="AY139:AY140" si="1354">IFERROR($D139*AZ139,0)</f>
        <v>0</v>
      </c>
      <c r="AZ139" s="561"/>
      <c r="BA139" s="278">
        <f t="shared" ref="BA139:BA140" si="1355">IFERROR($D139*BB139,0)</f>
        <v>0</v>
      </c>
      <c r="BB139" s="561"/>
      <c r="BC139" s="278">
        <f t="shared" ref="BC139:BC140" si="1356">IFERROR($D139*BD139,0)</f>
        <v>0</v>
      </c>
      <c r="BD139" s="561"/>
      <c r="BE139" s="278">
        <f t="shared" ref="BE139:BE140" si="1357">IFERROR($D139*BF139,0)</f>
        <v>0</v>
      </c>
      <c r="BF139" s="561"/>
      <c r="BG139" s="278">
        <f t="shared" ref="BG139:BG140" si="1358">IFERROR($D139*BH139,0)</f>
        <v>0</v>
      </c>
      <c r="BH139" s="561"/>
      <c r="BI139" s="278">
        <f t="shared" ref="BI139:BI140" si="1359">IFERROR($D139*BJ139,0)</f>
        <v>0</v>
      </c>
      <c r="BJ139" s="561"/>
      <c r="BK139" s="278">
        <f t="shared" ref="BK139:BK140" si="1360">IFERROR($D139*BL139,0)</f>
        <v>0</v>
      </c>
      <c r="BL139" s="561"/>
      <c r="BM139" s="278">
        <f t="shared" ref="BM139:BM140" si="1361">IFERROR($D139*BN139,0)</f>
        <v>0</v>
      </c>
      <c r="BN139" s="561"/>
      <c r="BO139" s="278">
        <f t="shared" ref="BO139:BO140" si="1362">IFERROR($D139*BP139,0)</f>
        <v>0</v>
      </c>
      <c r="BP139" s="561"/>
      <c r="BQ139" s="563">
        <f t="shared" ref="BQ139:BQ140" si="1363">SUM(BN139,BL139,BJ139,BH139,BF139,BD139,BB139,AZ139,AX139,AV139,AT139,AR139,AP139,AN139,AL139,AJ139,AH139,AF139,AD139,AB139,Z139,X139,V139,T139,R139,P139,N139,L139,J139,H139,BP139)</f>
        <v>0</v>
      </c>
      <c r="BR139" s="322">
        <f t="shared" si="1331"/>
        <v>0</v>
      </c>
      <c r="BS139" s="27" t="b">
        <f>D139='Orçamento Detalhado'!J145</f>
        <v>1</v>
      </c>
    </row>
    <row r="140" spans="2:71" ht="18" customHeight="1" outlineLevel="2" thickTop="1" thickBot="1">
      <c r="B140" s="213" t="s">
        <v>448</v>
      </c>
      <c r="C140" s="275" t="str">
        <f>IF(VLOOKUP(B140,'Orçamento Detalhado'!$A$11:$I$531,4,)="","",(VLOOKUP(B140,'Orçamento Detalhado'!$A$11:$I$531,4,)))</f>
        <v/>
      </c>
      <c r="D140" s="276" t="str">
        <f>IF(B140="","",VLOOKUP($B140,'Orçamento Detalhado'!$A$11:$J$531,10,))</f>
        <v/>
      </c>
      <c r="E140" s="277">
        <f t="shared" si="1330"/>
        <v>0</v>
      </c>
      <c r="F140" s="574">
        <v>136</v>
      </c>
      <c r="G140" s="278">
        <f t="shared" si="1332"/>
        <v>0</v>
      </c>
      <c r="H140" s="561"/>
      <c r="I140" s="278">
        <f t="shared" si="1333"/>
        <v>0</v>
      </c>
      <c r="J140" s="561"/>
      <c r="K140" s="278">
        <f t="shared" si="1334"/>
        <v>0</v>
      </c>
      <c r="L140" s="561"/>
      <c r="M140" s="278">
        <f t="shared" si="1335"/>
        <v>0</v>
      </c>
      <c r="N140" s="561"/>
      <c r="O140" s="278">
        <f t="shared" si="1336"/>
        <v>0</v>
      </c>
      <c r="P140" s="561"/>
      <c r="Q140" s="278">
        <f t="shared" si="1337"/>
        <v>0</v>
      </c>
      <c r="R140" s="561"/>
      <c r="S140" s="278">
        <f t="shared" si="1338"/>
        <v>0</v>
      </c>
      <c r="T140" s="561"/>
      <c r="U140" s="278">
        <f t="shared" si="1339"/>
        <v>0</v>
      </c>
      <c r="V140" s="561"/>
      <c r="W140" s="278">
        <f t="shared" si="1340"/>
        <v>0</v>
      </c>
      <c r="X140" s="561"/>
      <c r="Y140" s="278">
        <f t="shared" si="1341"/>
        <v>0</v>
      </c>
      <c r="Z140" s="561"/>
      <c r="AA140" s="278">
        <f t="shared" si="1342"/>
        <v>0</v>
      </c>
      <c r="AB140" s="561"/>
      <c r="AC140" s="278">
        <f t="shared" si="1343"/>
        <v>0</v>
      </c>
      <c r="AD140" s="561"/>
      <c r="AE140" s="278">
        <f t="shared" si="1344"/>
        <v>0</v>
      </c>
      <c r="AF140" s="561"/>
      <c r="AG140" s="278">
        <f t="shared" si="1345"/>
        <v>0</v>
      </c>
      <c r="AH140" s="561"/>
      <c r="AI140" s="278">
        <f t="shared" si="1346"/>
        <v>0</v>
      </c>
      <c r="AJ140" s="561"/>
      <c r="AK140" s="278">
        <f t="shared" si="1347"/>
        <v>0</v>
      </c>
      <c r="AL140" s="561"/>
      <c r="AM140" s="278">
        <f t="shared" si="1348"/>
        <v>0</v>
      </c>
      <c r="AN140" s="561"/>
      <c r="AO140" s="278">
        <f t="shared" si="1349"/>
        <v>0</v>
      </c>
      <c r="AP140" s="561"/>
      <c r="AQ140" s="278">
        <f t="shared" si="1350"/>
        <v>0</v>
      </c>
      <c r="AR140" s="561"/>
      <c r="AS140" s="278">
        <f t="shared" si="1351"/>
        <v>0</v>
      </c>
      <c r="AT140" s="561"/>
      <c r="AU140" s="278">
        <f t="shared" si="1352"/>
        <v>0</v>
      </c>
      <c r="AV140" s="561"/>
      <c r="AW140" s="278">
        <f t="shared" si="1353"/>
        <v>0</v>
      </c>
      <c r="AX140" s="561"/>
      <c r="AY140" s="278">
        <f t="shared" si="1354"/>
        <v>0</v>
      </c>
      <c r="AZ140" s="561"/>
      <c r="BA140" s="278">
        <f t="shared" si="1355"/>
        <v>0</v>
      </c>
      <c r="BB140" s="561"/>
      <c r="BC140" s="278">
        <f t="shared" si="1356"/>
        <v>0</v>
      </c>
      <c r="BD140" s="561"/>
      <c r="BE140" s="278">
        <f t="shared" si="1357"/>
        <v>0</v>
      </c>
      <c r="BF140" s="561"/>
      <c r="BG140" s="278">
        <f t="shared" si="1358"/>
        <v>0</v>
      </c>
      <c r="BH140" s="561"/>
      <c r="BI140" s="278">
        <f t="shared" si="1359"/>
        <v>0</v>
      </c>
      <c r="BJ140" s="561"/>
      <c r="BK140" s="278">
        <f t="shared" si="1360"/>
        <v>0</v>
      </c>
      <c r="BL140" s="561"/>
      <c r="BM140" s="278">
        <f t="shared" si="1361"/>
        <v>0</v>
      </c>
      <c r="BN140" s="561"/>
      <c r="BO140" s="278">
        <f t="shared" si="1362"/>
        <v>0</v>
      </c>
      <c r="BP140" s="561"/>
      <c r="BQ140" s="563">
        <f t="shared" si="1363"/>
        <v>0</v>
      </c>
      <c r="BR140" s="322">
        <f t="shared" si="1331"/>
        <v>0</v>
      </c>
      <c r="BS140" s="27" t="b">
        <f>D140='Orçamento Detalhado'!J146</f>
        <v>1</v>
      </c>
    </row>
    <row r="141" spans="2:71" ht="18" customHeight="1" outlineLevel="2" thickTop="1" thickBot="1">
      <c r="B141" s="213" t="s">
        <v>449</v>
      </c>
      <c r="C141" s="275" t="str">
        <f>IF(VLOOKUP(B141,'Orçamento Detalhado'!$A$11:$I$531,4,)="","",(VLOOKUP(B141,'Orçamento Detalhado'!$A$11:$I$531,4,)))</f>
        <v/>
      </c>
      <c r="D141" s="276" t="str">
        <f>IF(B141="","",VLOOKUP($B141,'Orçamento Detalhado'!$A$11:$J$531,10,))</f>
        <v/>
      </c>
      <c r="E141" s="277">
        <f t="shared" si="1330"/>
        <v>0</v>
      </c>
      <c r="F141" s="574">
        <v>137</v>
      </c>
      <c r="G141" s="278">
        <f t="shared" ref="G141" si="1364">IFERROR($D141*H141,0)</f>
        <v>0</v>
      </c>
      <c r="H141" s="561"/>
      <c r="I141" s="278">
        <f t="shared" ref="I141" si="1365">IFERROR($D141*J141,0)</f>
        <v>0</v>
      </c>
      <c r="J141" s="561"/>
      <c r="K141" s="278">
        <f t="shared" ref="K141" si="1366">IFERROR($D141*L141,0)</f>
        <v>0</v>
      </c>
      <c r="L141" s="561"/>
      <c r="M141" s="278">
        <f t="shared" ref="M141" si="1367">IFERROR($D141*N141,0)</f>
        <v>0</v>
      </c>
      <c r="N141" s="561"/>
      <c r="O141" s="278">
        <f t="shared" ref="O141" si="1368">IFERROR($D141*P141,0)</f>
        <v>0</v>
      </c>
      <c r="P141" s="561"/>
      <c r="Q141" s="278">
        <f t="shared" ref="Q141" si="1369">IFERROR($D141*R141,0)</f>
        <v>0</v>
      </c>
      <c r="R141" s="561"/>
      <c r="S141" s="278">
        <f t="shared" ref="S141" si="1370">IFERROR($D141*T141,0)</f>
        <v>0</v>
      </c>
      <c r="T141" s="561"/>
      <c r="U141" s="278">
        <f t="shared" ref="U141" si="1371">IFERROR($D141*V141,0)</f>
        <v>0</v>
      </c>
      <c r="V141" s="561"/>
      <c r="W141" s="278">
        <f t="shared" ref="W141" si="1372">IFERROR($D141*X141,0)</f>
        <v>0</v>
      </c>
      <c r="X141" s="561"/>
      <c r="Y141" s="278">
        <f t="shared" ref="Y141" si="1373">IFERROR($D141*Z141,0)</f>
        <v>0</v>
      </c>
      <c r="Z141" s="561"/>
      <c r="AA141" s="278">
        <f t="shared" ref="AA141" si="1374">IFERROR($D141*AB141,0)</f>
        <v>0</v>
      </c>
      <c r="AB141" s="561"/>
      <c r="AC141" s="278">
        <f t="shared" ref="AC141" si="1375">IFERROR($D141*AD141,0)</f>
        <v>0</v>
      </c>
      <c r="AD141" s="561"/>
      <c r="AE141" s="278">
        <f t="shared" ref="AE141" si="1376">IFERROR($D141*AF141,0)</f>
        <v>0</v>
      </c>
      <c r="AF141" s="561"/>
      <c r="AG141" s="278">
        <f t="shared" ref="AG141" si="1377">IFERROR($D141*AH141,0)</f>
        <v>0</v>
      </c>
      <c r="AH141" s="561"/>
      <c r="AI141" s="278">
        <f t="shared" ref="AI141" si="1378">IFERROR($D141*AJ141,0)</f>
        <v>0</v>
      </c>
      <c r="AJ141" s="561"/>
      <c r="AK141" s="278">
        <f t="shared" ref="AK141" si="1379">IFERROR($D141*AL141,0)</f>
        <v>0</v>
      </c>
      <c r="AL141" s="561"/>
      <c r="AM141" s="278">
        <f t="shared" ref="AM141" si="1380">IFERROR($D141*AN141,0)</f>
        <v>0</v>
      </c>
      <c r="AN141" s="561"/>
      <c r="AO141" s="278">
        <f t="shared" ref="AO141" si="1381">IFERROR($D141*AP141,0)</f>
        <v>0</v>
      </c>
      <c r="AP141" s="561"/>
      <c r="AQ141" s="278">
        <f t="shared" ref="AQ141" si="1382">IFERROR($D141*AR141,0)</f>
        <v>0</v>
      </c>
      <c r="AR141" s="561"/>
      <c r="AS141" s="278">
        <f t="shared" ref="AS141" si="1383">IFERROR($D141*AT141,0)</f>
        <v>0</v>
      </c>
      <c r="AT141" s="561"/>
      <c r="AU141" s="278">
        <f t="shared" ref="AU141" si="1384">IFERROR($D141*AV141,0)</f>
        <v>0</v>
      </c>
      <c r="AV141" s="561"/>
      <c r="AW141" s="278">
        <f t="shared" ref="AW141" si="1385">IFERROR($D141*AX141,0)</f>
        <v>0</v>
      </c>
      <c r="AX141" s="561"/>
      <c r="AY141" s="278">
        <f t="shared" ref="AY141" si="1386">IFERROR($D141*AZ141,0)</f>
        <v>0</v>
      </c>
      <c r="AZ141" s="561"/>
      <c r="BA141" s="278">
        <f t="shared" ref="BA141" si="1387">IFERROR($D141*BB141,0)</f>
        <v>0</v>
      </c>
      <c r="BB141" s="561"/>
      <c r="BC141" s="278">
        <f t="shared" ref="BC141" si="1388">IFERROR($D141*BD141,0)</f>
        <v>0</v>
      </c>
      <c r="BD141" s="561"/>
      <c r="BE141" s="278">
        <f t="shared" ref="BE141" si="1389">IFERROR($D141*BF141,0)</f>
        <v>0</v>
      </c>
      <c r="BF141" s="561"/>
      <c r="BG141" s="278">
        <f t="shared" ref="BG141" si="1390">IFERROR($D141*BH141,0)</f>
        <v>0</v>
      </c>
      <c r="BH141" s="561"/>
      <c r="BI141" s="278">
        <f t="shared" ref="BI141" si="1391">IFERROR($D141*BJ141,0)</f>
        <v>0</v>
      </c>
      <c r="BJ141" s="561"/>
      <c r="BK141" s="278">
        <f t="shared" ref="BK141" si="1392">IFERROR($D141*BL141,0)</f>
        <v>0</v>
      </c>
      <c r="BL141" s="561"/>
      <c r="BM141" s="278">
        <f t="shared" ref="BM141" si="1393">IFERROR($D141*BN141,0)</f>
        <v>0</v>
      </c>
      <c r="BN141" s="561"/>
      <c r="BO141" s="278">
        <f t="shared" ref="BO141" si="1394">IFERROR($D141*BP141,0)</f>
        <v>0</v>
      </c>
      <c r="BP141" s="561"/>
      <c r="BQ141" s="563">
        <f t="shared" ref="BQ141" si="1395">SUM(BN141,BL141,BJ141,BH141,BF141,BD141,BB141,AZ141,AX141,AV141,AT141,AR141,AP141,AN141,AL141,AJ141,AH141,AF141,AD141,AB141,Z141,X141,V141,T141,R141,P141,N141,L141,J141,H141,BP141)</f>
        <v>0</v>
      </c>
      <c r="BR141" s="322">
        <f t="shared" si="1331"/>
        <v>0</v>
      </c>
      <c r="BS141" s="27" t="b">
        <f>D141='Orçamento Detalhado'!J147</f>
        <v>1</v>
      </c>
    </row>
    <row r="142" spans="2:71" ht="18" customHeight="1" outlineLevel="1" thickTop="1" thickBot="1">
      <c r="B142" s="260" t="s">
        <v>142</v>
      </c>
      <c r="C142" s="281" t="str">
        <f>IF(B142="","",VLOOKUP(B142,'Orçamento Detalhado'!$A$11:$I$531,4,))</f>
        <v>COBERTURAS</v>
      </c>
      <c r="D142" s="263">
        <f>SUM(D143:D151)</f>
        <v>0</v>
      </c>
      <c r="E142" s="264">
        <f t="shared" si="1330"/>
        <v>0</v>
      </c>
      <c r="F142" s="574">
        <v>138</v>
      </c>
      <c r="G142" s="263">
        <f>SUM(G143:G151)</f>
        <v>0</v>
      </c>
      <c r="H142" s="560">
        <f>IFERROR(G142/$D142,0)</f>
        <v>0</v>
      </c>
      <c r="I142" s="263">
        <f>SUM(I143:I151)</f>
        <v>0</v>
      </c>
      <c r="J142" s="560">
        <f>IFERROR(I142/$D142,0)</f>
        <v>0</v>
      </c>
      <c r="K142" s="263">
        <f>SUM(K143:K151)</f>
        <v>0</v>
      </c>
      <c r="L142" s="560">
        <f>IFERROR(K142/$D142,0)</f>
        <v>0</v>
      </c>
      <c r="M142" s="263">
        <f>SUM(M143:M151)</f>
        <v>0</v>
      </c>
      <c r="N142" s="560">
        <f>IFERROR(M142/$D142,0)</f>
        <v>0</v>
      </c>
      <c r="O142" s="263">
        <f>SUM(O143:O151)</f>
        <v>0</v>
      </c>
      <c r="P142" s="560">
        <f>IFERROR(O142/$D142,0)</f>
        <v>0</v>
      </c>
      <c r="Q142" s="263">
        <f>SUM(Q143:Q151)</f>
        <v>0</v>
      </c>
      <c r="R142" s="560">
        <f>IFERROR(Q142/$D142,0)</f>
        <v>0</v>
      </c>
      <c r="S142" s="263">
        <f>SUM(S143:S151)</f>
        <v>0</v>
      </c>
      <c r="T142" s="560">
        <f>IFERROR(S142/$D142,0)</f>
        <v>0</v>
      </c>
      <c r="U142" s="263">
        <f>SUM(U143:U151)</f>
        <v>0</v>
      </c>
      <c r="V142" s="560">
        <f>IFERROR(U142/$D142,0)</f>
        <v>0</v>
      </c>
      <c r="W142" s="263">
        <f>SUM(W143:W151)</f>
        <v>0</v>
      </c>
      <c r="X142" s="560">
        <f>IFERROR(W142/$D142,0)</f>
        <v>0</v>
      </c>
      <c r="Y142" s="263">
        <f>SUM(Y143:Y151)</f>
        <v>0</v>
      </c>
      <c r="Z142" s="560">
        <f>IFERROR(Y142/$D142,0)</f>
        <v>0</v>
      </c>
      <c r="AA142" s="263">
        <f>SUM(AA143:AA151)</f>
        <v>0</v>
      </c>
      <c r="AB142" s="560">
        <f>IFERROR(AA142/$D142,0)</f>
        <v>0</v>
      </c>
      <c r="AC142" s="263">
        <f>SUM(AC143:AC151)</f>
        <v>0</v>
      </c>
      <c r="AD142" s="560">
        <f>IFERROR(AC142/$D142,0)</f>
        <v>0</v>
      </c>
      <c r="AE142" s="263">
        <f>SUM(AE143:AE151)</f>
        <v>0</v>
      </c>
      <c r="AF142" s="560">
        <f>IFERROR(AE142/$D142,0)</f>
        <v>0</v>
      </c>
      <c r="AG142" s="263">
        <f>SUM(AG143:AG151)</f>
        <v>0</v>
      </c>
      <c r="AH142" s="560">
        <f>IFERROR(AG142/$D142,0)</f>
        <v>0</v>
      </c>
      <c r="AI142" s="263">
        <f>SUM(AI143:AI151)</f>
        <v>0</v>
      </c>
      <c r="AJ142" s="560">
        <f>IFERROR(AI142/$D142,0)</f>
        <v>0</v>
      </c>
      <c r="AK142" s="263">
        <f>SUM(AK143:AK151)</f>
        <v>0</v>
      </c>
      <c r="AL142" s="560">
        <f>IFERROR(AK142/$D142,0)</f>
        <v>0</v>
      </c>
      <c r="AM142" s="263">
        <f>SUM(AM143:AM151)</f>
        <v>0</v>
      </c>
      <c r="AN142" s="560">
        <f>IFERROR(AM142/$D142,0)</f>
        <v>0</v>
      </c>
      <c r="AO142" s="263">
        <f>SUM(AO143:AO151)</f>
        <v>0</v>
      </c>
      <c r="AP142" s="560">
        <f>IFERROR(AO142/$D142,0)</f>
        <v>0</v>
      </c>
      <c r="AQ142" s="265">
        <f>SUM(AQ143:AQ151)</f>
        <v>0</v>
      </c>
      <c r="AR142" s="560">
        <f>IFERROR(AQ142/$D142,0)</f>
        <v>0</v>
      </c>
      <c r="AS142" s="265">
        <f>SUM(AS143:AS151)</f>
        <v>0</v>
      </c>
      <c r="AT142" s="560">
        <f>IFERROR(AS142/$D142,0)</f>
        <v>0</v>
      </c>
      <c r="AU142" s="265">
        <f>SUM(AU143:AU151)</f>
        <v>0</v>
      </c>
      <c r="AV142" s="560">
        <f>IFERROR(AU142/$D142,0)</f>
        <v>0</v>
      </c>
      <c r="AW142" s="265">
        <f>SUM(AW143:AW151)</f>
        <v>0</v>
      </c>
      <c r="AX142" s="560">
        <f>IFERROR(AW142/$D142,0)</f>
        <v>0</v>
      </c>
      <c r="AY142" s="265">
        <f>SUM(AY143:AY151)</f>
        <v>0</v>
      </c>
      <c r="AZ142" s="560">
        <f>IFERROR(AY142/$D142,0)</f>
        <v>0</v>
      </c>
      <c r="BA142" s="265">
        <f>SUM(BA143:BA151)</f>
        <v>0</v>
      </c>
      <c r="BB142" s="560">
        <f>IFERROR(BA142/$D142,0)</f>
        <v>0</v>
      </c>
      <c r="BC142" s="265">
        <f>SUM(BC143:BC151)</f>
        <v>0</v>
      </c>
      <c r="BD142" s="560">
        <f>IFERROR(BC142/$D142,0)</f>
        <v>0</v>
      </c>
      <c r="BE142" s="265">
        <f>SUM(BE143:BE151)</f>
        <v>0</v>
      </c>
      <c r="BF142" s="560">
        <f>IFERROR(BE142/$D142,0)</f>
        <v>0</v>
      </c>
      <c r="BG142" s="265">
        <f>SUM(BG143:BG151)</f>
        <v>0</v>
      </c>
      <c r="BH142" s="560">
        <f>IFERROR(BG142/$D142,0)</f>
        <v>0</v>
      </c>
      <c r="BI142" s="265">
        <f>SUM(BI143:BI151)</f>
        <v>0</v>
      </c>
      <c r="BJ142" s="560">
        <f>IFERROR(BI142/$D142,0)</f>
        <v>0</v>
      </c>
      <c r="BK142" s="265">
        <f>SUM(BK143:BK151)</f>
        <v>0</v>
      </c>
      <c r="BL142" s="560">
        <f>IFERROR(BK142/$D142,0)</f>
        <v>0</v>
      </c>
      <c r="BM142" s="265">
        <f>SUM(BM143:BM151)</f>
        <v>0</v>
      </c>
      <c r="BN142" s="560">
        <f>IFERROR(BM142/$D142,0)</f>
        <v>0</v>
      </c>
      <c r="BO142" s="265">
        <f>SUM(BO143:BO151)</f>
        <v>0</v>
      </c>
      <c r="BP142" s="560">
        <f>IFERROR(BO142/$D142,0)</f>
        <v>0</v>
      </c>
      <c r="BQ142" s="563">
        <f t="shared" si="994"/>
        <v>0</v>
      </c>
      <c r="BR142" s="322">
        <f t="shared" si="1331"/>
        <v>0</v>
      </c>
      <c r="BS142" s="27" t="b">
        <f>D142='Orçamento Detalhado'!J148</f>
        <v>1</v>
      </c>
    </row>
    <row r="143" spans="2:71" ht="18" customHeight="1" outlineLevel="2" thickTop="1" thickBot="1">
      <c r="B143" s="213" t="s">
        <v>451</v>
      </c>
      <c r="C143" s="275" t="str">
        <f>IF(VLOOKUP(B143,'Orçamento Detalhado'!$A$11:$I$531,4,)="","",(VLOOKUP(B143,'Orçamento Detalhado'!$A$11:$I$531,4,)))</f>
        <v>Estrutura para telhado</v>
      </c>
      <c r="D143" s="276" t="str">
        <f>IF(B143="","",VLOOKUP($B143,'Orçamento Detalhado'!$A$11:$J$531,10,))</f>
        <v/>
      </c>
      <c r="E143" s="277">
        <f t="shared" si="1330"/>
        <v>0</v>
      </c>
      <c r="F143" s="574">
        <v>139</v>
      </c>
      <c r="G143" s="278">
        <f t="shared" ref="G143:G148" si="1396">IFERROR($D143*H143,0)</f>
        <v>0</v>
      </c>
      <c r="H143" s="561"/>
      <c r="I143" s="278">
        <f t="shared" ref="I143:I148" si="1397">IFERROR($D143*J143,0)</f>
        <v>0</v>
      </c>
      <c r="J143" s="561"/>
      <c r="K143" s="278">
        <f t="shared" ref="K143:K148" si="1398">IFERROR($D143*L143,0)</f>
        <v>0</v>
      </c>
      <c r="L143" s="561"/>
      <c r="M143" s="278">
        <f t="shared" ref="M143:M148" si="1399">IFERROR($D143*N143,0)</f>
        <v>0</v>
      </c>
      <c r="N143" s="561"/>
      <c r="O143" s="278">
        <f t="shared" ref="O143:O148" si="1400">IFERROR($D143*P143,0)</f>
        <v>0</v>
      </c>
      <c r="P143" s="561"/>
      <c r="Q143" s="278">
        <f t="shared" ref="Q143:Q148" si="1401">IFERROR($D143*R143,0)</f>
        <v>0</v>
      </c>
      <c r="R143" s="561"/>
      <c r="S143" s="278">
        <f t="shared" ref="S143:S148" si="1402">IFERROR($D143*T143,0)</f>
        <v>0</v>
      </c>
      <c r="T143" s="561"/>
      <c r="U143" s="278">
        <f t="shared" ref="U143:U148" si="1403">IFERROR($D143*V143,0)</f>
        <v>0</v>
      </c>
      <c r="V143" s="561"/>
      <c r="W143" s="278">
        <f t="shared" ref="W143:W148" si="1404">IFERROR($D143*X143,0)</f>
        <v>0</v>
      </c>
      <c r="X143" s="561"/>
      <c r="Y143" s="278">
        <f t="shared" ref="Y143:Y148" si="1405">IFERROR($D143*Z143,0)</f>
        <v>0</v>
      </c>
      <c r="Z143" s="561"/>
      <c r="AA143" s="278">
        <f t="shared" ref="AA143:AA148" si="1406">IFERROR($D143*AB143,0)</f>
        <v>0</v>
      </c>
      <c r="AB143" s="561"/>
      <c r="AC143" s="278">
        <f t="shared" ref="AC143:AC148" si="1407">IFERROR($D143*AD143,0)</f>
        <v>0</v>
      </c>
      <c r="AD143" s="561"/>
      <c r="AE143" s="278">
        <f t="shared" ref="AE143:AE148" si="1408">IFERROR($D143*AF143,0)</f>
        <v>0</v>
      </c>
      <c r="AF143" s="561"/>
      <c r="AG143" s="278">
        <f t="shared" ref="AG143:AG148" si="1409">IFERROR($D143*AH143,0)</f>
        <v>0</v>
      </c>
      <c r="AH143" s="561"/>
      <c r="AI143" s="278">
        <f t="shared" ref="AI143:AI148" si="1410">IFERROR($D143*AJ143,0)</f>
        <v>0</v>
      </c>
      <c r="AJ143" s="561"/>
      <c r="AK143" s="278">
        <f t="shared" ref="AK143:AK148" si="1411">IFERROR($D143*AL143,0)</f>
        <v>0</v>
      </c>
      <c r="AL143" s="561"/>
      <c r="AM143" s="278">
        <f t="shared" ref="AM143:AM148" si="1412">IFERROR($D143*AN143,0)</f>
        <v>0</v>
      </c>
      <c r="AN143" s="561"/>
      <c r="AO143" s="278">
        <f t="shared" ref="AO143:AO148" si="1413">IFERROR($D143*AP143,0)</f>
        <v>0</v>
      </c>
      <c r="AP143" s="561"/>
      <c r="AQ143" s="278">
        <f t="shared" ref="AQ143:AQ148" si="1414">IFERROR($D143*AR143,0)</f>
        <v>0</v>
      </c>
      <c r="AR143" s="561"/>
      <c r="AS143" s="278">
        <f t="shared" ref="AS143:AS148" si="1415">IFERROR($D143*AT143,0)</f>
        <v>0</v>
      </c>
      <c r="AT143" s="561"/>
      <c r="AU143" s="278">
        <f t="shared" ref="AU143:AU148" si="1416">IFERROR($D143*AV143,0)</f>
        <v>0</v>
      </c>
      <c r="AV143" s="561"/>
      <c r="AW143" s="278">
        <f t="shared" ref="AW143:AW148" si="1417">IFERROR($D143*AX143,0)</f>
        <v>0</v>
      </c>
      <c r="AX143" s="561"/>
      <c r="AY143" s="278">
        <f t="shared" ref="AY143:AY148" si="1418">IFERROR($D143*AZ143,0)</f>
        <v>0</v>
      </c>
      <c r="AZ143" s="561"/>
      <c r="BA143" s="278">
        <f t="shared" ref="BA143:BA148" si="1419">IFERROR($D143*BB143,0)</f>
        <v>0</v>
      </c>
      <c r="BB143" s="561"/>
      <c r="BC143" s="278">
        <f t="shared" ref="BC143:BC148" si="1420">IFERROR($D143*BD143,0)</f>
        <v>0</v>
      </c>
      <c r="BD143" s="561"/>
      <c r="BE143" s="278">
        <f t="shared" ref="BE143:BE148" si="1421">IFERROR($D143*BF143,0)</f>
        <v>0</v>
      </c>
      <c r="BF143" s="561"/>
      <c r="BG143" s="278">
        <f t="shared" ref="BG143:BG148" si="1422">IFERROR($D143*BH143,0)</f>
        <v>0</v>
      </c>
      <c r="BH143" s="561"/>
      <c r="BI143" s="278">
        <f t="shared" ref="BI143:BI148" si="1423">IFERROR($D143*BJ143,0)</f>
        <v>0</v>
      </c>
      <c r="BJ143" s="561"/>
      <c r="BK143" s="278">
        <f t="shared" ref="BK143:BK148" si="1424">IFERROR($D143*BL143,0)</f>
        <v>0</v>
      </c>
      <c r="BL143" s="561"/>
      <c r="BM143" s="278">
        <f t="shared" ref="BM143:BM148" si="1425">IFERROR($D143*BN143,0)</f>
        <v>0</v>
      </c>
      <c r="BN143" s="561"/>
      <c r="BO143" s="278">
        <f t="shared" ref="BO143:BO148" si="1426">IFERROR($D143*BP143,0)</f>
        <v>0</v>
      </c>
      <c r="BP143" s="561"/>
      <c r="BQ143" s="563">
        <f t="shared" ref="BQ143:BQ148" si="1427">SUM(BN143,BL143,BJ143,BH143,BF143,BD143,BB143,AZ143,AX143,AV143,AT143,AR143,AP143,AN143,AL143,AJ143,AH143,AF143,AD143,AB143,Z143,X143,V143,T143,R143,P143,N143,L143,J143,H143,BP143)</f>
        <v>0</v>
      </c>
      <c r="BR143" s="322">
        <f t="shared" si="1331"/>
        <v>0</v>
      </c>
      <c r="BS143" s="27" t="b">
        <f>D143='Orçamento Detalhado'!J149</f>
        <v>1</v>
      </c>
    </row>
    <row r="144" spans="2:71" ht="18" customHeight="1" outlineLevel="2" thickTop="1" thickBot="1">
      <c r="B144" s="213" t="s">
        <v>453</v>
      </c>
      <c r="C144" s="275" t="str">
        <f>IF(VLOOKUP(B144,'Orçamento Detalhado'!$A$11:$I$531,4,)="","",(VLOOKUP(B144,'Orçamento Detalhado'!$A$11:$I$531,4,)))</f>
        <v>Telhas</v>
      </c>
      <c r="D144" s="276" t="str">
        <f>IF(B144="","",VLOOKUP($B144,'Orçamento Detalhado'!$A$11:$J$531,10,))</f>
        <v/>
      </c>
      <c r="E144" s="277">
        <f t="shared" si="1330"/>
        <v>0</v>
      </c>
      <c r="F144" s="574">
        <v>140</v>
      </c>
      <c r="G144" s="278">
        <f t="shared" si="1396"/>
        <v>0</v>
      </c>
      <c r="H144" s="561"/>
      <c r="I144" s="278">
        <f t="shared" si="1397"/>
        <v>0</v>
      </c>
      <c r="J144" s="561"/>
      <c r="K144" s="278">
        <f t="shared" si="1398"/>
        <v>0</v>
      </c>
      <c r="L144" s="561"/>
      <c r="M144" s="278">
        <f t="shared" si="1399"/>
        <v>0</v>
      </c>
      <c r="N144" s="561"/>
      <c r="O144" s="278">
        <f t="shared" si="1400"/>
        <v>0</v>
      </c>
      <c r="P144" s="561"/>
      <c r="Q144" s="278">
        <f t="shared" si="1401"/>
        <v>0</v>
      </c>
      <c r="R144" s="561"/>
      <c r="S144" s="278">
        <f t="shared" si="1402"/>
        <v>0</v>
      </c>
      <c r="T144" s="561"/>
      <c r="U144" s="278">
        <f t="shared" si="1403"/>
        <v>0</v>
      </c>
      <c r="V144" s="561"/>
      <c r="W144" s="278">
        <f t="shared" si="1404"/>
        <v>0</v>
      </c>
      <c r="X144" s="561"/>
      <c r="Y144" s="278">
        <f t="shared" si="1405"/>
        <v>0</v>
      </c>
      <c r="Z144" s="561"/>
      <c r="AA144" s="278">
        <f t="shared" si="1406"/>
        <v>0</v>
      </c>
      <c r="AB144" s="561"/>
      <c r="AC144" s="278">
        <f t="shared" si="1407"/>
        <v>0</v>
      </c>
      <c r="AD144" s="561"/>
      <c r="AE144" s="278">
        <f t="shared" si="1408"/>
        <v>0</v>
      </c>
      <c r="AF144" s="561"/>
      <c r="AG144" s="278">
        <f t="shared" si="1409"/>
        <v>0</v>
      </c>
      <c r="AH144" s="561"/>
      <c r="AI144" s="278">
        <f t="shared" si="1410"/>
        <v>0</v>
      </c>
      <c r="AJ144" s="561"/>
      <c r="AK144" s="278">
        <f t="shared" si="1411"/>
        <v>0</v>
      </c>
      <c r="AL144" s="561"/>
      <c r="AM144" s="278">
        <f t="shared" si="1412"/>
        <v>0</v>
      </c>
      <c r="AN144" s="561"/>
      <c r="AO144" s="278">
        <f t="shared" si="1413"/>
        <v>0</v>
      </c>
      <c r="AP144" s="561"/>
      <c r="AQ144" s="278">
        <f t="shared" si="1414"/>
        <v>0</v>
      </c>
      <c r="AR144" s="561"/>
      <c r="AS144" s="278">
        <f t="shared" si="1415"/>
        <v>0</v>
      </c>
      <c r="AT144" s="561"/>
      <c r="AU144" s="278">
        <f t="shared" si="1416"/>
        <v>0</v>
      </c>
      <c r="AV144" s="561"/>
      <c r="AW144" s="278">
        <f t="shared" si="1417"/>
        <v>0</v>
      </c>
      <c r="AX144" s="561"/>
      <c r="AY144" s="278">
        <f t="shared" si="1418"/>
        <v>0</v>
      </c>
      <c r="AZ144" s="561"/>
      <c r="BA144" s="278">
        <f t="shared" si="1419"/>
        <v>0</v>
      </c>
      <c r="BB144" s="561"/>
      <c r="BC144" s="278">
        <f t="shared" si="1420"/>
        <v>0</v>
      </c>
      <c r="BD144" s="561"/>
      <c r="BE144" s="278">
        <f t="shared" si="1421"/>
        <v>0</v>
      </c>
      <c r="BF144" s="561"/>
      <c r="BG144" s="278">
        <f t="shared" si="1422"/>
        <v>0</v>
      </c>
      <c r="BH144" s="561"/>
      <c r="BI144" s="278">
        <f t="shared" si="1423"/>
        <v>0</v>
      </c>
      <c r="BJ144" s="561"/>
      <c r="BK144" s="278">
        <f t="shared" si="1424"/>
        <v>0</v>
      </c>
      <c r="BL144" s="561"/>
      <c r="BM144" s="278">
        <f t="shared" si="1425"/>
        <v>0</v>
      </c>
      <c r="BN144" s="561"/>
      <c r="BO144" s="278">
        <f t="shared" si="1426"/>
        <v>0</v>
      </c>
      <c r="BP144" s="561"/>
      <c r="BQ144" s="563">
        <f t="shared" si="1427"/>
        <v>0</v>
      </c>
      <c r="BR144" s="322">
        <f t="shared" si="1331"/>
        <v>0</v>
      </c>
      <c r="BS144" s="27" t="b">
        <f>D144='Orçamento Detalhado'!J150</f>
        <v>1</v>
      </c>
    </row>
    <row r="145" spans="2:71" ht="18" customHeight="1" outlineLevel="2" thickTop="1" thickBot="1">
      <c r="B145" s="213" t="s">
        <v>455</v>
      </c>
      <c r="C145" s="275" t="str">
        <f>IF(VLOOKUP(B145,'Orçamento Detalhado'!$A$11:$I$531,4,)="","",(VLOOKUP(B145,'Orçamento Detalhado'!$A$11:$I$531,4,)))</f>
        <v>Calhas e Rufos</v>
      </c>
      <c r="D145" s="276" t="str">
        <f>IF(B145="","",VLOOKUP($B145,'Orçamento Detalhado'!$A$11:$J$531,10,))</f>
        <v/>
      </c>
      <c r="E145" s="277">
        <f t="shared" si="1330"/>
        <v>0</v>
      </c>
      <c r="F145" s="574">
        <v>141</v>
      </c>
      <c r="G145" s="278">
        <f t="shared" si="1396"/>
        <v>0</v>
      </c>
      <c r="H145" s="561"/>
      <c r="I145" s="278">
        <f t="shared" si="1397"/>
        <v>0</v>
      </c>
      <c r="J145" s="561"/>
      <c r="K145" s="278">
        <f t="shared" si="1398"/>
        <v>0</v>
      </c>
      <c r="L145" s="561"/>
      <c r="M145" s="278">
        <f t="shared" si="1399"/>
        <v>0</v>
      </c>
      <c r="N145" s="561"/>
      <c r="O145" s="278">
        <f t="shared" si="1400"/>
        <v>0</v>
      </c>
      <c r="P145" s="561"/>
      <c r="Q145" s="278">
        <f t="shared" si="1401"/>
        <v>0</v>
      </c>
      <c r="R145" s="561"/>
      <c r="S145" s="278">
        <f t="shared" si="1402"/>
        <v>0</v>
      </c>
      <c r="T145" s="561"/>
      <c r="U145" s="278">
        <f t="shared" si="1403"/>
        <v>0</v>
      </c>
      <c r="V145" s="561"/>
      <c r="W145" s="278">
        <f t="shared" si="1404"/>
        <v>0</v>
      </c>
      <c r="X145" s="561"/>
      <c r="Y145" s="278">
        <f t="shared" si="1405"/>
        <v>0</v>
      </c>
      <c r="Z145" s="561"/>
      <c r="AA145" s="278">
        <f t="shared" si="1406"/>
        <v>0</v>
      </c>
      <c r="AB145" s="561"/>
      <c r="AC145" s="278">
        <f t="shared" si="1407"/>
        <v>0</v>
      </c>
      <c r="AD145" s="561"/>
      <c r="AE145" s="278">
        <f t="shared" si="1408"/>
        <v>0</v>
      </c>
      <c r="AF145" s="561"/>
      <c r="AG145" s="278">
        <f t="shared" si="1409"/>
        <v>0</v>
      </c>
      <c r="AH145" s="561"/>
      <c r="AI145" s="278">
        <f t="shared" si="1410"/>
        <v>0</v>
      </c>
      <c r="AJ145" s="561"/>
      <c r="AK145" s="278">
        <f t="shared" si="1411"/>
        <v>0</v>
      </c>
      <c r="AL145" s="561"/>
      <c r="AM145" s="278">
        <f t="shared" si="1412"/>
        <v>0</v>
      </c>
      <c r="AN145" s="561"/>
      <c r="AO145" s="278">
        <f t="shared" si="1413"/>
        <v>0</v>
      </c>
      <c r="AP145" s="561"/>
      <c r="AQ145" s="278">
        <f t="shared" si="1414"/>
        <v>0</v>
      </c>
      <c r="AR145" s="561"/>
      <c r="AS145" s="278">
        <f t="shared" si="1415"/>
        <v>0</v>
      </c>
      <c r="AT145" s="561"/>
      <c r="AU145" s="278">
        <f t="shared" si="1416"/>
        <v>0</v>
      </c>
      <c r="AV145" s="561"/>
      <c r="AW145" s="278">
        <f t="shared" si="1417"/>
        <v>0</v>
      </c>
      <c r="AX145" s="561"/>
      <c r="AY145" s="278">
        <f t="shared" si="1418"/>
        <v>0</v>
      </c>
      <c r="AZ145" s="561"/>
      <c r="BA145" s="278">
        <f t="shared" si="1419"/>
        <v>0</v>
      </c>
      <c r="BB145" s="561"/>
      <c r="BC145" s="278">
        <f t="shared" si="1420"/>
        <v>0</v>
      </c>
      <c r="BD145" s="561"/>
      <c r="BE145" s="278">
        <f t="shared" si="1421"/>
        <v>0</v>
      </c>
      <c r="BF145" s="561"/>
      <c r="BG145" s="278">
        <f t="shared" si="1422"/>
        <v>0</v>
      </c>
      <c r="BH145" s="561"/>
      <c r="BI145" s="278">
        <f t="shared" si="1423"/>
        <v>0</v>
      </c>
      <c r="BJ145" s="561"/>
      <c r="BK145" s="278">
        <f t="shared" si="1424"/>
        <v>0</v>
      </c>
      <c r="BL145" s="561"/>
      <c r="BM145" s="278">
        <f t="shared" si="1425"/>
        <v>0</v>
      </c>
      <c r="BN145" s="561"/>
      <c r="BO145" s="278">
        <f t="shared" si="1426"/>
        <v>0</v>
      </c>
      <c r="BP145" s="561"/>
      <c r="BQ145" s="563">
        <f t="shared" si="1427"/>
        <v>0</v>
      </c>
      <c r="BR145" s="322">
        <f t="shared" si="1331"/>
        <v>0</v>
      </c>
      <c r="BS145" s="27" t="b">
        <f>D145='Orçamento Detalhado'!J151</f>
        <v>1</v>
      </c>
    </row>
    <row r="146" spans="2:71" ht="18" customHeight="1" outlineLevel="2" thickTop="1" thickBot="1">
      <c r="B146" s="213" t="s">
        <v>457</v>
      </c>
      <c r="C146" s="275" t="str">
        <f>IF(VLOOKUP(B146,'Orçamento Detalhado'!$A$11:$I$531,4,)="","",(VLOOKUP(B146,'Orçamento Detalhado'!$A$11:$I$531,4,)))</f>
        <v>Linha de Vida</v>
      </c>
      <c r="D146" s="276" t="str">
        <f>IF(B146="","",VLOOKUP($B146,'Orçamento Detalhado'!$A$11:$J$531,10,))</f>
        <v/>
      </c>
      <c r="E146" s="277">
        <f t="shared" si="1330"/>
        <v>0</v>
      </c>
      <c r="F146" s="574">
        <v>142</v>
      </c>
      <c r="G146" s="278">
        <f t="shared" si="1396"/>
        <v>0</v>
      </c>
      <c r="H146" s="561"/>
      <c r="I146" s="278">
        <f t="shared" si="1397"/>
        <v>0</v>
      </c>
      <c r="J146" s="561"/>
      <c r="K146" s="278">
        <f t="shared" si="1398"/>
        <v>0</v>
      </c>
      <c r="L146" s="561"/>
      <c r="M146" s="278">
        <f t="shared" si="1399"/>
        <v>0</v>
      </c>
      <c r="N146" s="561"/>
      <c r="O146" s="278">
        <f t="shared" si="1400"/>
        <v>0</v>
      </c>
      <c r="P146" s="561"/>
      <c r="Q146" s="278">
        <f t="shared" si="1401"/>
        <v>0</v>
      </c>
      <c r="R146" s="561"/>
      <c r="S146" s="278">
        <f t="shared" si="1402"/>
        <v>0</v>
      </c>
      <c r="T146" s="561"/>
      <c r="U146" s="278">
        <f t="shared" si="1403"/>
        <v>0</v>
      </c>
      <c r="V146" s="561"/>
      <c r="W146" s="278">
        <f t="shared" si="1404"/>
        <v>0</v>
      </c>
      <c r="X146" s="561"/>
      <c r="Y146" s="278">
        <f t="shared" si="1405"/>
        <v>0</v>
      </c>
      <c r="Z146" s="561"/>
      <c r="AA146" s="278">
        <f t="shared" si="1406"/>
        <v>0</v>
      </c>
      <c r="AB146" s="561"/>
      <c r="AC146" s="278">
        <f t="shared" si="1407"/>
        <v>0</v>
      </c>
      <c r="AD146" s="561"/>
      <c r="AE146" s="278">
        <f t="shared" si="1408"/>
        <v>0</v>
      </c>
      <c r="AF146" s="561"/>
      <c r="AG146" s="278">
        <f t="shared" si="1409"/>
        <v>0</v>
      </c>
      <c r="AH146" s="561"/>
      <c r="AI146" s="278">
        <f t="shared" si="1410"/>
        <v>0</v>
      </c>
      <c r="AJ146" s="561"/>
      <c r="AK146" s="278">
        <f t="shared" si="1411"/>
        <v>0</v>
      </c>
      <c r="AL146" s="561"/>
      <c r="AM146" s="278">
        <f t="shared" si="1412"/>
        <v>0</v>
      </c>
      <c r="AN146" s="561"/>
      <c r="AO146" s="278">
        <f t="shared" si="1413"/>
        <v>0</v>
      </c>
      <c r="AP146" s="561"/>
      <c r="AQ146" s="278">
        <f t="shared" si="1414"/>
        <v>0</v>
      </c>
      <c r="AR146" s="561"/>
      <c r="AS146" s="278">
        <f t="shared" si="1415"/>
        <v>0</v>
      </c>
      <c r="AT146" s="561"/>
      <c r="AU146" s="278">
        <f t="shared" si="1416"/>
        <v>0</v>
      </c>
      <c r="AV146" s="561"/>
      <c r="AW146" s="278">
        <f t="shared" si="1417"/>
        <v>0</v>
      </c>
      <c r="AX146" s="561"/>
      <c r="AY146" s="278">
        <f t="shared" si="1418"/>
        <v>0</v>
      </c>
      <c r="AZ146" s="561"/>
      <c r="BA146" s="278">
        <f t="shared" si="1419"/>
        <v>0</v>
      </c>
      <c r="BB146" s="561"/>
      <c r="BC146" s="278">
        <f t="shared" si="1420"/>
        <v>0</v>
      </c>
      <c r="BD146" s="561"/>
      <c r="BE146" s="278">
        <f t="shared" si="1421"/>
        <v>0</v>
      </c>
      <c r="BF146" s="561"/>
      <c r="BG146" s="278">
        <f t="shared" si="1422"/>
        <v>0</v>
      </c>
      <c r="BH146" s="561"/>
      <c r="BI146" s="278">
        <f t="shared" si="1423"/>
        <v>0</v>
      </c>
      <c r="BJ146" s="561"/>
      <c r="BK146" s="278">
        <f t="shared" si="1424"/>
        <v>0</v>
      </c>
      <c r="BL146" s="561"/>
      <c r="BM146" s="278">
        <f t="shared" si="1425"/>
        <v>0</v>
      </c>
      <c r="BN146" s="561"/>
      <c r="BO146" s="278">
        <f t="shared" si="1426"/>
        <v>0</v>
      </c>
      <c r="BP146" s="561"/>
      <c r="BQ146" s="563">
        <f t="shared" si="1427"/>
        <v>0</v>
      </c>
      <c r="BR146" s="322">
        <f t="shared" si="1331"/>
        <v>0</v>
      </c>
      <c r="BS146" s="27" t="b">
        <f>D146='Orçamento Detalhado'!J152</f>
        <v>1</v>
      </c>
    </row>
    <row r="147" spans="2:71" ht="18" customHeight="1" outlineLevel="2" thickTop="1" thickBot="1">
      <c r="B147" s="213" t="s">
        <v>459</v>
      </c>
      <c r="C147" s="275" t="str">
        <f>IF(VLOOKUP(B147,'Orçamento Detalhado'!$A$11:$I$531,4,)="","",(VLOOKUP(B147,'Orçamento Detalhado'!$A$11:$I$531,4,)))</f>
        <v/>
      </c>
      <c r="D147" s="276" t="str">
        <f>IF(B147="","",VLOOKUP($B147,'Orçamento Detalhado'!$A$11:$J$531,10,))</f>
        <v/>
      </c>
      <c r="E147" s="277">
        <f t="shared" si="1330"/>
        <v>0</v>
      </c>
      <c r="F147" s="574">
        <v>143</v>
      </c>
      <c r="G147" s="278">
        <f t="shared" si="1396"/>
        <v>0</v>
      </c>
      <c r="H147" s="561"/>
      <c r="I147" s="278">
        <f t="shared" si="1397"/>
        <v>0</v>
      </c>
      <c r="J147" s="561"/>
      <c r="K147" s="278">
        <f t="shared" si="1398"/>
        <v>0</v>
      </c>
      <c r="L147" s="561"/>
      <c r="M147" s="278">
        <f t="shared" si="1399"/>
        <v>0</v>
      </c>
      <c r="N147" s="561"/>
      <c r="O147" s="278">
        <f t="shared" si="1400"/>
        <v>0</v>
      </c>
      <c r="P147" s="561"/>
      <c r="Q147" s="278">
        <f t="shared" si="1401"/>
        <v>0</v>
      </c>
      <c r="R147" s="561"/>
      <c r="S147" s="278">
        <f t="shared" si="1402"/>
        <v>0</v>
      </c>
      <c r="T147" s="561"/>
      <c r="U147" s="278">
        <f t="shared" si="1403"/>
        <v>0</v>
      </c>
      <c r="V147" s="561"/>
      <c r="W147" s="278">
        <f t="shared" si="1404"/>
        <v>0</v>
      </c>
      <c r="X147" s="561"/>
      <c r="Y147" s="278">
        <f t="shared" si="1405"/>
        <v>0</v>
      </c>
      <c r="Z147" s="561"/>
      <c r="AA147" s="278">
        <f t="shared" si="1406"/>
        <v>0</v>
      </c>
      <c r="AB147" s="561"/>
      <c r="AC147" s="278">
        <f t="shared" si="1407"/>
        <v>0</v>
      </c>
      <c r="AD147" s="561"/>
      <c r="AE147" s="278">
        <f t="shared" si="1408"/>
        <v>0</v>
      </c>
      <c r="AF147" s="561"/>
      <c r="AG147" s="278">
        <f t="shared" si="1409"/>
        <v>0</v>
      </c>
      <c r="AH147" s="561"/>
      <c r="AI147" s="278">
        <f t="shared" si="1410"/>
        <v>0</v>
      </c>
      <c r="AJ147" s="561"/>
      <c r="AK147" s="278">
        <f t="shared" si="1411"/>
        <v>0</v>
      </c>
      <c r="AL147" s="561"/>
      <c r="AM147" s="278">
        <f t="shared" si="1412"/>
        <v>0</v>
      </c>
      <c r="AN147" s="561"/>
      <c r="AO147" s="278">
        <f t="shared" si="1413"/>
        <v>0</v>
      </c>
      <c r="AP147" s="561"/>
      <c r="AQ147" s="278">
        <f t="shared" si="1414"/>
        <v>0</v>
      </c>
      <c r="AR147" s="561"/>
      <c r="AS147" s="278">
        <f t="shared" si="1415"/>
        <v>0</v>
      </c>
      <c r="AT147" s="561"/>
      <c r="AU147" s="278">
        <f t="shared" si="1416"/>
        <v>0</v>
      </c>
      <c r="AV147" s="561"/>
      <c r="AW147" s="278">
        <f t="shared" si="1417"/>
        <v>0</v>
      </c>
      <c r="AX147" s="561"/>
      <c r="AY147" s="278">
        <f t="shared" si="1418"/>
        <v>0</v>
      </c>
      <c r="AZ147" s="561"/>
      <c r="BA147" s="278">
        <f t="shared" si="1419"/>
        <v>0</v>
      </c>
      <c r="BB147" s="561"/>
      <c r="BC147" s="278">
        <f t="shared" si="1420"/>
        <v>0</v>
      </c>
      <c r="BD147" s="561"/>
      <c r="BE147" s="278">
        <f t="shared" si="1421"/>
        <v>0</v>
      </c>
      <c r="BF147" s="561"/>
      <c r="BG147" s="278">
        <f t="shared" si="1422"/>
        <v>0</v>
      </c>
      <c r="BH147" s="561"/>
      <c r="BI147" s="278">
        <f t="shared" si="1423"/>
        <v>0</v>
      </c>
      <c r="BJ147" s="561"/>
      <c r="BK147" s="278">
        <f t="shared" si="1424"/>
        <v>0</v>
      </c>
      <c r="BL147" s="561"/>
      <c r="BM147" s="278">
        <f t="shared" si="1425"/>
        <v>0</v>
      </c>
      <c r="BN147" s="561"/>
      <c r="BO147" s="278">
        <f t="shared" si="1426"/>
        <v>0</v>
      </c>
      <c r="BP147" s="561"/>
      <c r="BQ147" s="563">
        <f t="shared" si="1427"/>
        <v>0</v>
      </c>
      <c r="BR147" s="322">
        <f t="shared" si="1331"/>
        <v>0</v>
      </c>
      <c r="BS147" s="27" t="b">
        <f>D147='Orçamento Detalhado'!J153</f>
        <v>1</v>
      </c>
    </row>
    <row r="148" spans="2:71" ht="18" customHeight="1" outlineLevel="2" thickTop="1" thickBot="1">
      <c r="B148" s="213" t="s">
        <v>460</v>
      </c>
      <c r="C148" s="275" t="str">
        <f>IF(VLOOKUP(B148,'Orçamento Detalhado'!$A$11:$I$531,4,)="","",(VLOOKUP(B148,'Orçamento Detalhado'!$A$11:$I$531,4,)))</f>
        <v/>
      </c>
      <c r="D148" s="276" t="str">
        <f>IF(B148="","",VLOOKUP($B148,'Orçamento Detalhado'!$A$11:$J$531,10,))</f>
        <v/>
      </c>
      <c r="E148" s="277">
        <f t="shared" si="1330"/>
        <v>0</v>
      </c>
      <c r="F148" s="574">
        <v>144</v>
      </c>
      <c r="G148" s="278">
        <f t="shared" si="1396"/>
        <v>0</v>
      </c>
      <c r="H148" s="561"/>
      <c r="I148" s="278">
        <f t="shared" si="1397"/>
        <v>0</v>
      </c>
      <c r="J148" s="561"/>
      <c r="K148" s="278">
        <f t="shared" si="1398"/>
        <v>0</v>
      </c>
      <c r="L148" s="561"/>
      <c r="M148" s="278">
        <f t="shared" si="1399"/>
        <v>0</v>
      </c>
      <c r="N148" s="561"/>
      <c r="O148" s="278">
        <f t="shared" si="1400"/>
        <v>0</v>
      </c>
      <c r="P148" s="561"/>
      <c r="Q148" s="278">
        <f t="shared" si="1401"/>
        <v>0</v>
      </c>
      <c r="R148" s="561"/>
      <c r="S148" s="278">
        <f t="shared" si="1402"/>
        <v>0</v>
      </c>
      <c r="T148" s="561"/>
      <c r="U148" s="278">
        <f t="shared" si="1403"/>
        <v>0</v>
      </c>
      <c r="V148" s="561"/>
      <c r="W148" s="278">
        <f t="shared" si="1404"/>
        <v>0</v>
      </c>
      <c r="X148" s="561"/>
      <c r="Y148" s="278">
        <f t="shared" si="1405"/>
        <v>0</v>
      </c>
      <c r="Z148" s="561"/>
      <c r="AA148" s="278">
        <f t="shared" si="1406"/>
        <v>0</v>
      </c>
      <c r="AB148" s="561"/>
      <c r="AC148" s="278">
        <f t="shared" si="1407"/>
        <v>0</v>
      </c>
      <c r="AD148" s="561"/>
      <c r="AE148" s="278">
        <f t="shared" si="1408"/>
        <v>0</v>
      </c>
      <c r="AF148" s="561"/>
      <c r="AG148" s="278">
        <f t="shared" si="1409"/>
        <v>0</v>
      </c>
      <c r="AH148" s="561"/>
      <c r="AI148" s="278">
        <f t="shared" si="1410"/>
        <v>0</v>
      </c>
      <c r="AJ148" s="561"/>
      <c r="AK148" s="278">
        <f t="shared" si="1411"/>
        <v>0</v>
      </c>
      <c r="AL148" s="561"/>
      <c r="AM148" s="278">
        <f t="shared" si="1412"/>
        <v>0</v>
      </c>
      <c r="AN148" s="561"/>
      <c r="AO148" s="278">
        <f t="shared" si="1413"/>
        <v>0</v>
      </c>
      <c r="AP148" s="561"/>
      <c r="AQ148" s="278">
        <f t="shared" si="1414"/>
        <v>0</v>
      </c>
      <c r="AR148" s="561"/>
      <c r="AS148" s="278">
        <f t="shared" si="1415"/>
        <v>0</v>
      </c>
      <c r="AT148" s="561" t="s">
        <v>1053</v>
      </c>
      <c r="AU148" s="278">
        <f t="shared" si="1416"/>
        <v>0</v>
      </c>
      <c r="AV148" s="561"/>
      <c r="AW148" s="278">
        <f t="shared" si="1417"/>
        <v>0</v>
      </c>
      <c r="AX148" s="561" t="s">
        <v>1053</v>
      </c>
      <c r="AY148" s="278">
        <f t="shared" si="1418"/>
        <v>0</v>
      </c>
      <c r="AZ148" s="561" t="s">
        <v>1053</v>
      </c>
      <c r="BA148" s="278">
        <f t="shared" si="1419"/>
        <v>0</v>
      </c>
      <c r="BB148" s="561" t="s">
        <v>1053</v>
      </c>
      <c r="BC148" s="278">
        <f t="shared" si="1420"/>
        <v>0</v>
      </c>
      <c r="BD148" s="561"/>
      <c r="BE148" s="278">
        <f t="shared" si="1421"/>
        <v>0</v>
      </c>
      <c r="BF148" s="561"/>
      <c r="BG148" s="278">
        <f t="shared" si="1422"/>
        <v>0</v>
      </c>
      <c r="BH148" s="561"/>
      <c r="BI148" s="278">
        <f t="shared" si="1423"/>
        <v>0</v>
      </c>
      <c r="BJ148" s="561"/>
      <c r="BK148" s="278">
        <f t="shared" si="1424"/>
        <v>0</v>
      </c>
      <c r="BL148" s="561"/>
      <c r="BM148" s="278">
        <f t="shared" si="1425"/>
        <v>0</v>
      </c>
      <c r="BN148" s="561"/>
      <c r="BO148" s="278">
        <f t="shared" si="1426"/>
        <v>0</v>
      </c>
      <c r="BP148" s="561"/>
      <c r="BQ148" s="563">
        <f t="shared" si="1427"/>
        <v>0</v>
      </c>
      <c r="BR148" s="322">
        <f t="shared" si="1331"/>
        <v>0</v>
      </c>
      <c r="BS148" s="27" t="b">
        <f>D148='Orçamento Detalhado'!J154</f>
        <v>1</v>
      </c>
    </row>
    <row r="149" spans="2:71" ht="18" customHeight="1" outlineLevel="2" thickTop="1" thickBot="1">
      <c r="B149" s="213" t="s">
        <v>461</v>
      </c>
      <c r="C149" s="275" t="str">
        <f>IF(VLOOKUP(B149,'Orçamento Detalhado'!$A$11:$I$531,4,)="","",(VLOOKUP(B149,'Orçamento Detalhado'!$A$11:$I$531,4,)))</f>
        <v/>
      </c>
      <c r="D149" s="276" t="str">
        <f>IF(B149="","",VLOOKUP($B149,'Orçamento Detalhado'!$A$11:$J$531,10,))</f>
        <v/>
      </c>
      <c r="E149" s="277">
        <f t="shared" si="1330"/>
        <v>0</v>
      </c>
      <c r="F149" s="574">
        <v>145</v>
      </c>
      <c r="G149" s="278">
        <f t="shared" ref="G149:G150" si="1428">IFERROR($D149*H149,0)</f>
        <v>0</v>
      </c>
      <c r="H149" s="561"/>
      <c r="I149" s="278">
        <f t="shared" ref="I149:I150" si="1429">IFERROR($D149*J149,0)</f>
        <v>0</v>
      </c>
      <c r="J149" s="561"/>
      <c r="K149" s="278">
        <f t="shared" ref="K149:K150" si="1430">IFERROR($D149*L149,0)</f>
        <v>0</v>
      </c>
      <c r="L149" s="561"/>
      <c r="M149" s="278">
        <f t="shared" ref="M149:M150" si="1431">IFERROR($D149*N149,0)</f>
        <v>0</v>
      </c>
      <c r="N149" s="561"/>
      <c r="O149" s="278">
        <f t="shared" ref="O149:O150" si="1432">IFERROR($D149*P149,0)</f>
        <v>0</v>
      </c>
      <c r="P149" s="561"/>
      <c r="Q149" s="278">
        <f t="shared" ref="Q149:Q150" si="1433">IFERROR($D149*R149,0)</f>
        <v>0</v>
      </c>
      <c r="R149" s="561"/>
      <c r="S149" s="278">
        <f t="shared" ref="S149:S150" si="1434">IFERROR($D149*T149,0)</f>
        <v>0</v>
      </c>
      <c r="T149" s="561"/>
      <c r="U149" s="278">
        <f t="shared" ref="U149:U150" si="1435">IFERROR($D149*V149,0)</f>
        <v>0</v>
      </c>
      <c r="V149" s="561"/>
      <c r="W149" s="278">
        <f t="shared" ref="W149:W150" si="1436">IFERROR($D149*X149,0)</f>
        <v>0</v>
      </c>
      <c r="X149" s="561"/>
      <c r="Y149" s="278">
        <f t="shared" ref="Y149:Y150" si="1437">IFERROR($D149*Z149,0)</f>
        <v>0</v>
      </c>
      <c r="Z149" s="561"/>
      <c r="AA149" s="278">
        <f t="shared" ref="AA149:AA150" si="1438">IFERROR($D149*AB149,0)</f>
        <v>0</v>
      </c>
      <c r="AB149" s="561"/>
      <c r="AC149" s="278">
        <f t="shared" ref="AC149:AC150" si="1439">IFERROR($D149*AD149,0)</f>
        <v>0</v>
      </c>
      <c r="AD149" s="561"/>
      <c r="AE149" s="278">
        <f t="shared" ref="AE149:AE150" si="1440">IFERROR($D149*AF149,0)</f>
        <v>0</v>
      </c>
      <c r="AF149" s="561"/>
      <c r="AG149" s="278">
        <f t="shared" ref="AG149:AG150" si="1441">IFERROR($D149*AH149,0)</f>
        <v>0</v>
      </c>
      <c r="AH149" s="561"/>
      <c r="AI149" s="278">
        <f t="shared" ref="AI149:AI150" si="1442">IFERROR($D149*AJ149,0)</f>
        <v>0</v>
      </c>
      <c r="AJ149" s="561"/>
      <c r="AK149" s="278">
        <f t="shared" ref="AK149:AK150" si="1443">IFERROR($D149*AL149,0)</f>
        <v>0</v>
      </c>
      <c r="AL149" s="561"/>
      <c r="AM149" s="278">
        <f t="shared" ref="AM149:AM150" si="1444">IFERROR($D149*AN149,0)</f>
        <v>0</v>
      </c>
      <c r="AN149" s="561"/>
      <c r="AO149" s="278">
        <f t="shared" ref="AO149:AO150" si="1445">IFERROR($D149*AP149,0)</f>
        <v>0</v>
      </c>
      <c r="AP149" s="561"/>
      <c r="AQ149" s="278">
        <f t="shared" ref="AQ149:AQ150" si="1446">IFERROR($D149*AR149,0)</f>
        <v>0</v>
      </c>
      <c r="AR149" s="561"/>
      <c r="AS149" s="278">
        <f t="shared" ref="AS149:AS150" si="1447">IFERROR($D149*AT149,0)</f>
        <v>0</v>
      </c>
      <c r="AT149" s="561" t="s">
        <v>1053</v>
      </c>
      <c r="AU149" s="278">
        <f t="shared" ref="AU149:AU150" si="1448">IFERROR($D149*AV149,0)</f>
        <v>0</v>
      </c>
      <c r="AV149" s="561" t="s">
        <v>1053</v>
      </c>
      <c r="AW149" s="278">
        <f t="shared" ref="AW149:AW150" si="1449">IFERROR($D149*AX149,0)</f>
        <v>0</v>
      </c>
      <c r="AX149" s="561" t="s">
        <v>1053</v>
      </c>
      <c r="AY149" s="278">
        <f t="shared" ref="AY149:AY150" si="1450">IFERROR($D149*AZ149,0)</f>
        <v>0</v>
      </c>
      <c r="AZ149" s="561" t="s">
        <v>1053</v>
      </c>
      <c r="BA149" s="278">
        <f t="shared" ref="BA149:BA150" si="1451">IFERROR($D149*BB149,0)</f>
        <v>0</v>
      </c>
      <c r="BB149" s="561" t="s">
        <v>1053</v>
      </c>
      <c r="BC149" s="278">
        <f t="shared" ref="BC149:BC150" si="1452">IFERROR($D149*BD149,0)</f>
        <v>0</v>
      </c>
      <c r="BD149" s="561"/>
      <c r="BE149" s="278">
        <f t="shared" ref="BE149:BE150" si="1453">IFERROR($D149*BF149,0)</f>
        <v>0</v>
      </c>
      <c r="BF149" s="561"/>
      <c r="BG149" s="278">
        <f t="shared" ref="BG149:BG150" si="1454">IFERROR($D149*BH149,0)</f>
        <v>0</v>
      </c>
      <c r="BH149" s="561"/>
      <c r="BI149" s="278">
        <f t="shared" ref="BI149:BI150" si="1455">IFERROR($D149*BJ149,0)</f>
        <v>0</v>
      </c>
      <c r="BJ149" s="561"/>
      <c r="BK149" s="278">
        <f t="shared" ref="BK149:BK150" si="1456">IFERROR($D149*BL149,0)</f>
        <v>0</v>
      </c>
      <c r="BL149" s="561"/>
      <c r="BM149" s="278">
        <f t="shared" ref="BM149:BM150" si="1457">IFERROR($D149*BN149,0)</f>
        <v>0</v>
      </c>
      <c r="BN149" s="561"/>
      <c r="BO149" s="278">
        <f t="shared" ref="BO149:BO150" si="1458">IFERROR($D149*BP149,0)</f>
        <v>0</v>
      </c>
      <c r="BP149" s="561"/>
      <c r="BQ149" s="563">
        <f t="shared" ref="BQ149:BQ150" si="1459">SUM(BN149,BL149,BJ149,BH149,BF149,BD149,BB149,AZ149,AX149,AV149,AT149,AR149,AP149,AN149,AL149,AJ149,AH149,AF149,AD149,AB149,Z149,X149,V149,T149,R149,P149,N149,L149,J149,H149,BP149)</f>
        <v>0</v>
      </c>
      <c r="BR149" s="322">
        <f t="shared" si="1331"/>
        <v>0</v>
      </c>
      <c r="BS149" s="27" t="b">
        <f>D149='Orçamento Detalhado'!J155</f>
        <v>1</v>
      </c>
    </row>
    <row r="150" spans="2:71" ht="18" customHeight="1" outlineLevel="2" thickTop="1" thickBot="1">
      <c r="B150" s="213" t="s">
        <v>462</v>
      </c>
      <c r="C150" s="275" t="str">
        <f>IF(VLOOKUP(B150,'Orçamento Detalhado'!$A$11:$I$531,4,)="","",(VLOOKUP(B150,'Orçamento Detalhado'!$A$11:$I$531,4,)))</f>
        <v/>
      </c>
      <c r="D150" s="276" t="str">
        <f>IF(B150="","",VLOOKUP($B150,'Orçamento Detalhado'!$A$11:$J$531,10,))</f>
        <v/>
      </c>
      <c r="E150" s="277">
        <f t="shared" si="1330"/>
        <v>0</v>
      </c>
      <c r="F150" s="574">
        <v>146</v>
      </c>
      <c r="G150" s="278">
        <f t="shared" si="1428"/>
        <v>0</v>
      </c>
      <c r="H150" s="561"/>
      <c r="I150" s="278">
        <f t="shared" si="1429"/>
        <v>0</v>
      </c>
      <c r="J150" s="561"/>
      <c r="K150" s="278">
        <f t="shared" si="1430"/>
        <v>0</v>
      </c>
      <c r="L150" s="561"/>
      <c r="M150" s="278">
        <f t="shared" si="1431"/>
        <v>0</v>
      </c>
      <c r="N150" s="561"/>
      <c r="O150" s="278">
        <f t="shared" si="1432"/>
        <v>0</v>
      </c>
      <c r="P150" s="561"/>
      <c r="Q150" s="278">
        <f t="shared" si="1433"/>
        <v>0</v>
      </c>
      <c r="R150" s="561"/>
      <c r="S150" s="278">
        <f t="shared" si="1434"/>
        <v>0</v>
      </c>
      <c r="T150" s="561"/>
      <c r="U150" s="278">
        <f t="shared" si="1435"/>
        <v>0</v>
      </c>
      <c r="V150" s="561"/>
      <c r="W150" s="278">
        <f t="shared" si="1436"/>
        <v>0</v>
      </c>
      <c r="X150" s="561"/>
      <c r="Y150" s="278">
        <f t="shared" si="1437"/>
        <v>0</v>
      </c>
      <c r="Z150" s="561"/>
      <c r="AA150" s="278">
        <f t="shared" si="1438"/>
        <v>0</v>
      </c>
      <c r="AB150" s="561"/>
      <c r="AC150" s="278">
        <f t="shared" si="1439"/>
        <v>0</v>
      </c>
      <c r="AD150" s="561"/>
      <c r="AE150" s="278">
        <f t="shared" si="1440"/>
        <v>0</v>
      </c>
      <c r="AF150" s="561"/>
      <c r="AG150" s="278">
        <f t="shared" si="1441"/>
        <v>0</v>
      </c>
      <c r="AH150" s="561"/>
      <c r="AI150" s="278">
        <f t="shared" si="1442"/>
        <v>0</v>
      </c>
      <c r="AJ150" s="561"/>
      <c r="AK150" s="278">
        <f t="shared" si="1443"/>
        <v>0</v>
      </c>
      <c r="AL150" s="561"/>
      <c r="AM150" s="278">
        <f t="shared" si="1444"/>
        <v>0</v>
      </c>
      <c r="AN150" s="561"/>
      <c r="AO150" s="278">
        <f t="shared" si="1445"/>
        <v>0</v>
      </c>
      <c r="AP150" s="561"/>
      <c r="AQ150" s="278">
        <f t="shared" si="1446"/>
        <v>0</v>
      </c>
      <c r="AR150" s="561"/>
      <c r="AS150" s="278">
        <f t="shared" si="1447"/>
        <v>0</v>
      </c>
      <c r="AT150" s="561" t="s">
        <v>1053</v>
      </c>
      <c r="AU150" s="278">
        <f t="shared" si="1448"/>
        <v>0</v>
      </c>
      <c r="AV150" s="561" t="s">
        <v>1053</v>
      </c>
      <c r="AW150" s="278">
        <f t="shared" si="1449"/>
        <v>0</v>
      </c>
      <c r="AX150" s="561" t="s">
        <v>1053</v>
      </c>
      <c r="AY150" s="278">
        <f t="shared" si="1450"/>
        <v>0</v>
      </c>
      <c r="AZ150" s="561" t="s">
        <v>1053</v>
      </c>
      <c r="BA150" s="278">
        <f t="shared" si="1451"/>
        <v>0</v>
      </c>
      <c r="BB150" s="561" t="s">
        <v>1053</v>
      </c>
      <c r="BC150" s="278">
        <f t="shared" si="1452"/>
        <v>0</v>
      </c>
      <c r="BD150" s="561"/>
      <c r="BE150" s="278">
        <f t="shared" si="1453"/>
        <v>0</v>
      </c>
      <c r="BF150" s="561"/>
      <c r="BG150" s="278">
        <f t="shared" si="1454"/>
        <v>0</v>
      </c>
      <c r="BH150" s="561"/>
      <c r="BI150" s="278">
        <f t="shared" si="1455"/>
        <v>0</v>
      </c>
      <c r="BJ150" s="561"/>
      <c r="BK150" s="278">
        <f t="shared" si="1456"/>
        <v>0</v>
      </c>
      <c r="BL150" s="561"/>
      <c r="BM150" s="278">
        <f t="shared" si="1457"/>
        <v>0</v>
      </c>
      <c r="BN150" s="561"/>
      <c r="BO150" s="278">
        <f t="shared" si="1458"/>
        <v>0</v>
      </c>
      <c r="BP150" s="561"/>
      <c r="BQ150" s="563">
        <f t="shared" si="1459"/>
        <v>0</v>
      </c>
      <c r="BR150" s="322">
        <f t="shared" si="1331"/>
        <v>0</v>
      </c>
      <c r="BS150" s="27" t="b">
        <f>D150='Orçamento Detalhado'!J156</f>
        <v>1</v>
      </c>
    </row>
    <row r="151" spans="2:71" ht="18" customHeight="1" outlineLevel="2" thickTop="1" thickBot="1">
      <c r="B151" s="213" t="s">
        <v>463</v>
      </c>
      <c r="C151" s="275" t="str">
        <f>IF(VLOOKUP(B151,'Orçamento Detalhado'!$A$11:$I$531,4,)="","",(VLOOKUP(B151,'Orçamento Detalhado'!$A$11:$I$531,4,)))</f>
        <v/>
      </c>
      <c r="D151" s="276" t="str">
        <f>IF(B151="","",VLOOKUP($B151,'Orçamento Detalhado'!$A$11:$J$531,10,))</f>
        <v/>
      </c>
      <c r="E151" s="277">
        <f t="shared" si="1330"/>
        <v>0</v>
      </c>
      <c r="F151" s="574">
        <v>147</v>
      </c>
      <c r="G151" s="278">
        <f t="shared" ref="G151" si="1460">IFERROR($D151*H151,0)</f>
        <v>0</v>
      </c>
      <c r="H151" s="561"/>
      <c r="I151" s="278">
        <f t="shared" ref="I151" si="1461">IFERROR($D151*J151,0)</f>
        <v>0</v>
      </c>
      <c r="J151" s="561"/>
      <c r="K151" s="278">
        <f t="shared" ref="K151" si="1462">IFERROR($D151*L151,0)</f>
        <v>0</v>
      </c>
      <c r="L151" s="561"/>
      <c r="M151" s="278">
        <f t="shared" ref="M151" si="1463">IFERROR($D151*N151,0)</f>
        <v>0</v>
      </c>
      <c r="N151" s="561"/>
      <c r="O151" s="278">
        <f t="shared" ref="O151" si="1464">IFERROR($D151*P151,0)</f>
        <v>0</v>
      </c>
      <c r="P151" s="561"/>
      <c r="Q151" s="278">
        <f t="shared" ref="Q151" si="1465">IFERROR($D151*R151,0)</f>
        <v>0</v>
      </c>
      <c r="R151" s="561"/>
      <c r="S151" s="278">
        <f t="shared" ref="S151" si="1466">IFERROR($D151*T151,0)</f>
        <v>0</v>
      </c>
      <c r="T151" s="561"/>
      <c r="U151" s="278">
        <f t="shared" ref="U151" si="1467">IFERROR($D151*V151,0)</f>
        <v>0</v>
      </c>
      <c r="V151" s="561"/>
      <c r="W151" s="278">
        <f t="shared" ref="W151" si="1468">IFERROR($D151*X151,0)</f>
        <v>0</v>
      </c>
      <c r="X151" s="561"/>
      <c r="Y151" s="278">
        <f t="shared" ref="Y151" si="1469">IFERROR($D151*Z151,0)</f>
        <v>0</v>
      </c>
      <c r="Z151" s="561"/>
      <c r="AA151" s="278">
        <f t="shared" ref="AA151" si="1470">IFERROR($D151*AB151,0)</f>
        <v>0</v>
      </c>
      <c r="AB151" s="561"/>
      <c r="AC151" s="278">
        <f t="shared" ref="AC151" si="1471">IFERROR($D151*AD151,0)</f>
        <v>0</v>
      </c>
      <c r="AD151" s="561"/>
      <c r="AE151" s="278">
        <f t="shared" ref="AE151" si="1472">IFERROR($D151*AF151,0)</f>
        <v>0</v>
      </c>
      <c r="AF151" s="561"/>
      <c r="AG151" s="278">
        <f t="shared" ref="AG151" si="1473">IFERROR($D151*AH151,0)</f>
        <v>0</v>
      </c>
      <c r="AH151" s="561"/>
      <c r="AI151" s="278">
        <f t="shared" ref="AI151" si="1474">IFERROR($D151*AJ151,0)</f>
        <v>0</v>
      </c>
      <c r="AJ151" s="561"/>
      <c r="AK151" s="278">
        <f t="shared" ref="AK151" si="1475">IFERROR($D151*AL151,0)</f>
        <v>0</v>
      </c>
      <c r="AL151" s="561"/>
      <c r="AM151" s="278">
        <f t="shared" ref="AM151" si="1476">IFERROR($D151*AN151,0)</f>
        <v>0</v>
      </c>
      <c r="AN151" s="561"/>
      <c r="AO151" s="278">
        <f t="shared" ref="AO151" si="1477">IFERROR($D151*AP151,0)</f>
        <v>0</v>
      </c>
      <c r="AP151" s="561"/>
      <c r="AQ151" s="278">
        <f t="shared" ref="AQ151" si="1478">IFERROR($D151*AR151,0)</f>
        <v>0</v>
      </c>
      <c r="AR151" s="561"/>
      <c r="AS151" s="278">
        <f t="shared" ref="AS151" si="1479">IFERROR($D151*AT151,0)</f>
        <v>0</v>
      </c>
      <c r="AT151" s="561" t="s">
        <v>1053</v>
      </c>
      <c r="AU151" s="278">
        <f t="shared" ref="AU151" si="1480">IFERROR($D151*AV151,0)</f>
        <v>0</v>
      </c>
      <c r="AV151" s="561" t="s">
        <v>1053</v>
      </c>
      <c r="AW151" s="278">
        <f t="shared" ref="AW151" si="1481">IFERROR($D151*AX151,0)</f>
        <v>0</v>
      </c>
      <c r="AX151" s="561" t="s">
        <v>1053</v>
      </c>
      <c r="AY151" s="278">
        <f t="shared" ref="AY151" si="1482">IFERROR($D151*AZ151,0)</f>
        <v>0</v>
      </c>
      <c r="AZ151" s="561" t="s">
        <v>1053</v>
      </c>
      <c r="BA151" s="278">
        <f t="shared" ref="BA151" si="1483">IFERROR($D151*BB151,0)</f>
        <v>0</v>
      </c>
      <c r="BB151" s="561" t="s">
        <v>1053</v>
      </c>
      <c r="BC151" s="278">
        <f t="shared" ref="BC151" si="1484">IFERROR($D151*BD151,0)</f>
        <v>0</v>
      </c>
      <c r="BD151" s="561"/>
      <c r="BE151" s="278">
        <f t="shared" ref="BE151" si="1485">IFERROR($D151*BF151,0)</f>
        <v>0</v>
      </c>
      <c r="BF151" s="561"/>
      <c r="BG151" s="278">
        <f t="shared" ref="BG151" si="1486">IFERROR($D151*BH151,0)</f>
        <v>0</v>
      </c>
      <c r="BH151" s="561"/>
      <c r="BI151" s="278">
        <f t="shared" ref="BI151" si="1487">IFERROR($D151*BJ151,0)</f>
        <v>0</v>
      </c>
      <c r="BJ151" s="561"/>
      <c r="BK151" s="278">
        <f t="shared" ref="BK151" si="1488">IFERROR($D151*BL151,0)</f>
        <v>0</v>
      </c>
      <c r="BL151" s="561"/>
      <c r="BM151" s="278">
        <f t="shared" ref="BM151" si="1489">IFERROR($D151*BN151,0)</f>
        <v>0</v>
      </c>
      <c r="BN151" s="561"/>
      <c r="BO151" s="278">
        <f t="shared" ref="BO151" si="1490">IFERROR($D151*BP151,0)</f>
        <v>0</v>
      </c>
      <c r="BP151" s="561"/>
      <c r="BQ151" s="563">
        <f t="shared" ref="BQ151" si="1491">SUM(BN151,BL151,BJ151,BH151,BF151,BD151,BB151,AZ151,AX151,AV151,AT151,AR151,AP151,AN151,AL151,AJ151,AH151,AF151,AD151,AB151,Z151,X151,V151,T151,R151,P151,N151,L151,J151,H151,BP151)</f>
        <v>0</v>
      </c>
      <c r="BR151" s="322">
        <f t="shared" si="1331"/>
        <v>0</v>
      </c>
      <c r="BS151" s="27" t="b">
        <f>D151='Orçamento Detalhado'!J157</f>
        <v>1</v>
      </c>
    </row>
    <row r="152" spans="2:71" ht="18" customHeight="1" outlineLevel="1" thickTop="1" thickBot="1">
      <c r="B152" s="260" t="s">
        <v>143</v>
      </c>
      <c r="C152" s="281" t="str">
        <f>IF(B152="","",VLOOKUP(B152,'Orçamento Detalhado'!$A$11:$I$531,4,))</f>
        <v>IMPERMEABILIZAÇÕES E TRATAMENTOS</v>
      </c>
      <c r="D152" s="263">
        <f>SUM(D153:D168)</f>
        <v>0</v>
      </c>
      <c r="E152" s="264">
        <f t="shared" si="1330"/>
        <v>0</v>
      </c>
      <c r="F152" s="574">
        <v>148</v>
      </c>
      <c r="G152" s="265">
        <f>SUM(G153:G168)</f>
        <v>0</v>
      </c>
      <c r="H152" s="560">
        <f>IFERROR(G152/$D152,0)</f>
        <v>0</v>
      </c>
      <c r="I152" s="265">
        <f>SUM(I153:I168)</f>
        <v>0</v>
      </c>
      <c r="J152" s="560">
        <f>IFERROR(I152/$D152,0)</f>
        <v>0</v>
      </c>
      <c r="K152" s="265">
        <f>SUM(K153:K168)</f>
        <v>0</v>
      </c>
      <c r="L152" s="560">
        <f>IFERROR(K152/$D152,0)</f>
        <v>0</v>
      </c>
      <c r="M152" s="265">
        <f>SUM(M153:M168)</f>
        <v>0</v>
      </c>
      <c r="N152" s="560">
        <f>IFERROR(M152/$D152,0)</f>
        <v>0</v>
      </c>
      <c r="O152" s="265">
        <f>SUM(O153:O168)</f>
        <v>0</v>
      </c>
      <c r="P152" s="560">
        <f>IFERROR(O152/$D152,0)</f>
        <v>0</v>
      </c>
      <c r="Q152" s="265">
        <f>SUM(Q153:Q168)</f>
        <v>0</v>
      </c>
      <c r="R152" s="560">
        <f>IFERROR(Q152/$D152,0)</f>
        <v>0</v>
      </c>
      <c r="S152" s="265">
        <f>SUM(S153:S168)</f>
        <v>0</v>
      </c>
      <c r="T152" s="560">
        <f>IFERROR(S152/$D152,0)</f>
        <v>0</v>
      </c>
      <c r="U152" s="265">
        <f>SUM(U153:U168)</f>
        <v>0</v>
      </c>
      <c r="V152" s="560">
        <f>IFERROR(U152/$D152,0)</f>
        <v>0</v>
      </c>
      <c r="W152" s="265">
        <f>SUM(W153:W168)</f>
        <v>0</v>
      </c>
      <c r="X152" s="560">
        <f>IFERROR(W152/$D152,0)</f>
        <v>0</v>
      </c>
      <c r="Y152" s="265">
        <f>SUM(Y153:Y168)</f>
        <v>0</v>
      </c>
      <c r="Z152" s="560">
        <f>IFERROR(Y152/$D152,0)</f>
        <v>0</v>
      </c>
      <c r="AA152" s="265">
        <f>SUM(AA153:AA168)</f>
        <v>0</v>
      </c>
      <c r="AB152" s="560">
        <f>IFERROR(AA152/$D152,0)</f>
        <v>0</v>
      </c>
      <c r="AC152" s="265">
        <f>SUM(AC153:AC168)</f>
        <v>0</v>
      </c>
      <c r="AD152" s="560">
        <f>IFERROR(AC152/$D152,0)</f>
        <v>0</v>
      </c>
      <c r="AE152" s="265">
        <f>SUM(AE153:AE168)</f>
        <v>0</v>
      </c>
      <c r="AF152" s="560">
        <f>IFERROR(AE152/$D152,0)</f>
        <v>0</v>
      </c>
      <c r="AG152" s="265">
        <f>SUM(AG153:AG168)</f>
        <v>0</v>
      </c>
      <c r="AH152" s="560">
        <f>IFERROR(AG152/$D152,0)</f>
        <v>0</v>
      </c>
      <c r="AI152" s="265">
        <f>SUM(AI153:AI168)</f>
        <v>0</v>
      </c>
      <c r="AJ152" s="560">
        <f>IFERROR(AI152/$D152,0)</f>
        <v>0</v>
      </c>
      <c r="AK152" s="265">
        <f>SUM(AK153:AK168)</f>
        <v>0</v>
      </c>
      <c r="AL152" s="560">
        <f>IFERROR(AK152/$D152,0)</f>
        <v>0</v>
      </c>
      <c r="AM152" s="265">
        <f>SUM(AM153:AM168)</f>
        <v>0</v>
      </c>
      <c r="AN152" s="560">
        <f>IFERROR(AM152/$D152,0)</f>
        <v>0</v>
      </c>
      <c r="AO152" s="265">
        <f>SUM(AO153:AO168)</f>
        <v>0</v>
      </c>
      <c r="AP152" s="560">
        <f>IFERROR(AO152/$D152,0)</f>
        <v>0</v>
      </c>
      <c r="AQ152" s="265">
        <f>SUM(AQ153:AQ168)</f>
        <v>0</v>
      </c>
      <c r="AR152" s="560">
        <f>IFERROR(AQ152/$D152,0)</f>
        <v>0</v>
      </c>
      <c r="AS152" s="265">
        <f>SUM(AS153:AS168)</f>
        <v>0</v>
      </c>
      <c r="AT152" s="560">
        <f>IFERROR(AS152/$D152,0)</f>
        <v>0</v>
      </c>
      <c r="AU152" s="265">
        <f>SUM(AU153:AU168)</f>
        <v>0</v>
      </c>
      <c r="AV152" s="560">
        <f>IFERROR(AU152/$D152,0)</f>
        <v>0</v>
      </c>
      <c r="AW152" s="265">
        <f>SUM(AW153:AW168)</f>
        <v>0</v>
      </c>
      <c r="AX152" s="560">
        <f>IFERROR(AW152/$D152,0)</f>
        <v>0</v>
      </c>
      <c r="AY152" s="265">
        <f>SUM(AY153:AY168)</f>
        <v>0</v>
      </c>
      <c r="AZ152" s="560">
        <f>IFERROR(AY152/$D152,0)</f>
        <v>0</v>
      </c>
      <c r="BA152" s="265">
        <f>SUM(BA153:BA168)</f>
        <v>0</v>
      </c>
      <c r="BB152" s="560">
        <f>IFERROR(BA152/$D152,0)</f>
        <v>0</v>
      </c>
      <c r="BC152" s="265">
        <f>SUM(BC153:BC168)</f>
        <v>0</v>
      </c>
      <c r="BD152" s="560">
        <f>IFERROR(BC152/$D152,0)</f>
        <v>0</v>
      </c>
      <c r="BE152" s="265">
        <f>SUM(BE153:BE168)</f>
        <v>0</v>
      </c>
      <c r="BF152" s="560">
        <f>IFERROR(BE152/$D152,0)</f>
        <v>0</v>
      </c>
      <c r="BG152" s="265">
        <f>SUM(BG153:BG168)</f>
        <v>0</v>
      </c>
      <c r="BH152" s="560">
        <f>IFERROR(BG152/$D152,0)</f>
        <v>0</v>
      </c>
      <c r="BI152" s="265">
        <f>SUM(BI153:BI168)</f>
        <v>0</v>
      </c>
      <c r="BJ152" s="560">
        <f>IFERROR(BI152/$D152,0)</f>
        <v>0</v>
      </c>
      <c r="BK152" s="265">
        <f>SUM(BK153:BK168)</f>
        <v>0</v>
      </c>
      <c r="BL152" s="560">
        <f>IFERROR(BK152/$D152,0)</f>
        <v>0</v>
      </c>
      <c r="BM152" s="265">
        <f>SUM(BM153:BM168)</f>
        <v>0</v>
      </c>
      <c r="BN152" s="560">
        <f>IFERROR(BM152/$D152,0)</f>
        <v>0</v>
      </c>
      <c r="BO152" s="265">
        <f>SUM(BO153:BO168)</f>
        <v>0</v>
      </c>
      <c r="BP152" s="560">
        <f>IFERROR(BO152/$D152,0)</f>
        <v>0</v>
      </c>
      <c r="BQ152" s="563">
        <f t="shared" si="994"/>
        <v>0</v>
      </c>
      <c r="BR152" s="322">
        <f t="shared" si="1331"/>
        <v>0</v>
      </c>
      <c r="BS152" s="27" t="b">
        <f>D152='Orçamento Detalhado'!J158</f>
        <v>1</v>
      </c>
    </row>
    <row r="153" spans="2:71" ht="18" customHeight="1" outlineLevel="2" thickTop="1" thickBot="1">
      <c r="B153" s="213" t="s">
        <v>465</v>
      </c>
      <c r="C153" s="275" t="str">
        <f>IF(VLOOKUP(B153,'Orçamento Detalhado'!$A$11:$I$531,4,)="","",(VLOOKUP(B153,'Orçamento Detalhado'!$A$11:$I$531,4,)))</f>
        <v>Terraços e Coberturas</v>
      </c>
      <c r="D153" s="276" t="str">
        <f>IF(B153="","",VLOOKUP($B153,'Orçamento Detalhado'!$A$11:$J$531,10,))</f>
        <v/>
      </c>
      <c r="E153" s="277">
        <f t="shared" si="1330"/>
        <v>0</v>
      </c>
      <c r="F153" s="574">
        <v>149</v>
      </c>
      <c r="G153" s="278">
        <f t="shared" ref="G153:G165" si="1492">IFERROR($D153*H153,0)</f>
        <v>0</v>
      </c>
      <c r="H153" s="561"/>
      <c r="I153" s="278">
        <f t="shared" ref="I153:I165" si="1493">IFERROR($D153*J153,0)</f>
        <v>0</v>
      </c>
      <c r="J153" s="561"/>
      <c r="K153" s="278">
        <f t="shared" ref="K153:K165" si="1494">IFERROR($D153*L153,0)</f>
        <v>0</v>
      </c>
      <c r="L153" s="561"/>
      <c r="M153" s="278">
        <f t="shared" ref="M153:M165" si="1495">IFERROR($D153*N153,0)</f>
        <v>0</v>
      </c>
      <c r="N153" s="561"/>
      <c r="O153" s="278">
        <f t="shared" ref="O153:O165" si="1496">IFERROR($D153*P153,0)</f>
        <v>0</v>
      </c>
      <c r="P153" s="561"/>
      <c r="Q153" s="278">
        <f t="shared" ref="Q153:Q165" si="1497">IFERROR($D153*R153,0)</f>
        <v>0</v>
      </c>
      <c r="R153" s="561"/>
      <c r="S153" s="278">
        <f t="shared" ref="S153:S165" si="1498">IFERROR($D153*T153,0)</f>
        <v>0</v>
      </c>
      <c r="T153" s="561"/>
      <c r="U153" s="278">
        <f t="shared" ref="U153:U165" si="1499">IFERROR($D153*V153,0)</f>
        <v>0</v>
      </c>
      <c r="V153" s="561"/>
      <c r="W153" s="278">
        <f t="shared" ref="W153:W165" si="1500">IFERROR($D153*X153,0)</f>
        <v>0</v>
      </c>
      <c r="X153" s="561"/>
      <c r="Y153" s="278">
        <f t="shared" ref="Y153:Y165" si="1501">IFERROR($D153*Z153,0)</f>
        <v>0</v>
      </c>
      <c r="Z153" s="561"/>
      <c r="AA153" s="278">
        <f t="shared" ref="AA153:AA165" si="1502">IFERROR($D153*AB153,0)</f>
        <v>0</v>
      </c>
      <c r="AB153" s="561"/>
      <c r="AC153" s="278">
        <f t="shared" ref="AC153:AC165" si="1503">IFERROR($D153*AD153,0)</f>
        <v>0</v>
      </c>
      <c r="AD153" s="561"/>
      <c r="AE153" s="278">
        <f t="shared" ref="AE153:AE165" si="1504">IFERROR($D153*AF153,0)</f>
        <v>0</v>
      </c>
      <c r="AF153" s="561"/>
      <c r="AG153" s="278">
        <f t="shared" ref="AG153:AG165" si="1505">IFERROR($D153*AH153,0)</f>
        <v>0</v>
      </c>
      <c r="AH153" s="561"/>
      <c r="AI153" s="278">
        <f t="shared" ref="AI153:AI165" si="1506">IFERROR($D153*AJ153,0)</f>
        <v>0</v>
      </c>
      <c r="AJ153" s="561"/>
      <c r="AK153" s="278">
        <f t="shared" ref="AK153:AK165" si="1507">IFERROR($D153*AL153,0)</f>
        <v>0</v>
      </c>
      <c r="AL153" s="561"/>
      <c r="AM153" s="278">
        <f t="shared" ref="AM153:AM165" si="1508">IFERROR($D153*AN153,0)</f>
        <v>0</v>
      </c>
      <c r="AN153" s="561"/>
      <c r="AO153" s="278">
        <f t="shared" ref="AO153:AO165" si="1509">IFERROR($D153*AP153,0)</f>
        <v>0</v>
      </c>
      <c r="AP153" s="561"/>
      <c r="AQ153" s="278">
        <f t="shared" ref="AQ153:AQ165" si="1510">IFERROR($D153*AR153,0)</f>
        <v>0</v>
      </c>
      <c r="AR153" s="561"/>
      <c r="AS153" s="278">
        <f t="shared" ref="AS153:AS165" si="1511">IFERROR($D153*AT153,0)</f>
        <v>0</v>
      </c>
      <c r="AT153" s="561"/>
      <c r="AU153" s="278">
        <f t="shared" ref="AU153:AU165" si="1512">IFERROR($D153*AV153,0)</f>
        <v>0</v>
      </c>
      <c r="AV153" s="561"/>
      <c r="AW153" s="278">
        <f t="shared" ref="AW153:AW165" si="1513">IFERROR($D153*AX153,0)</f>
        <v>0</v>
      </c>
      <c r="AX153" s="561"/>
      <c r="AY153" s="278">
        <f t="shared" ref="AY153:AY165" si="1514">IFERROR($D153*AZ153,0)</f>
        <v>0</v>
      </c>
      <c r="AZ153" s="561" t="s">
        <v>1053</v>
      </c>
      <c r="BA153" s="278">
        <f t="shared" ref="BA153:BA165" si="1515">IFERROR($D153*BB153,0)</f>
        <v>0</v>
      </c>
      <c r="BB153" s="561"/>
      <c r="BC153" s="278">
        <f t="shared" ref="BC153:BC165" si="1516">IFERROR($D153*BD153,0)</f>
        <v>0</v>
      </c>
      <c r="BD153" s="561"/>
      <c r="BE153" s="278">
        <f t="shared" ref="BE153:BE165" si="1517">IFERROR($D153*BF153,0)</f>
        <v>0</v>
      </c>
      <c r="BF153" s="561"/>
      <c r="BG153" s="278">
        <f t="shared" ref="BG153:BG165" si="1518">IFERROR($D153*BH153,0)</f>
        <v>0</v>
      </c>
      <c r="BH153" s="561"/>
      <c r="BI153" s="278">
        <f t="shared" ref="BI153:BI165" si="1519">IFERROR($D153*BJ153,0)</f>
        <v>0</v>
      </c>
      <c r="BJ153" s="561"/>
      <c r="BK153" s="278">
        <f t="shared" ref="BK153:BK165" si="1520">IFERROR($D153*BL153,0)</f>
        <v>0</v>
      </c>
      <c r="BL153" s="561"/>
      <c r="BM153" s="278">
        <f t="shared" ref="BM153:BM165" si="1521">IFERROR($D153*BN153,0)</f>
        <v>0</v>
      </c>
      <c r="BN153" s="561"/>
      <c r="BO153" s="278">
        <f t="shared" ref="BO153:BO165" si="1522">IFERROR($D153*BP153,0)</f>
        <v>0</v>
      </c>
      <c r="BP153" s="561"/>
      <c r="BQ153" s="563">
        <f t="shared" si="994"/>
        <v>0</v>
      </c>
      <c r="BR153" s="322">
        <f t="shared" si="1331"/>
        <v>0</v>
      </c>
      <c r="BS153" s="27" t="b">
        <f>D153='Orçamento Detalhado'!J159</f>
        <v>1</v>
      </c>
    </row>
    <row r="154" spans="2:71" ht="18" customHeight="1" outlineLevel="2" thickTop="1" thickBot="1">
      <c r="B154" s="213" t="s">
        <v>467</v>
      </c>
      <c r="C154" s="275" t="str">
        <f>IF(VLOOKUP(B154,'Orçamento Detalhado'!$A$11:$I$531,4,)="","",(VLOOKUP(B154,'Orçamento Detalhado'!$A$11:$I$531,4,)))</f>
        <v>Calhas</v>
      </c>
      <c r="D154" s="276" t="str">
        <f>IF(B154="","",VLOOKUP($B154,'Orçamento Detalhado'!$A$11:$J$531,10,))</f>
        <v/>
      </c>
      <c r="E154" s="277">
        <f t="shared" si="1330"/>
        <v>0</v>
      </c>
      <c r="F154" s="574">
        <v>150</v>
      </c>
      <c r="G154" s="278">
        <f t="shared" si="1492"/>
        <v>0</v>
      </c>
      <c r="H154" s="561"/>
      <c r="I154" s="278">
        <f t="shared" si="1493"/>
        <v>0</v>
      </c>
      <c r="J154" s="561"/>
      <c r="K154" s="278">
        <f t="shared" si="1494"/>
        <v>0</v>
      </c>
      <c r="L154" s="561"/>
      <c r="M154" s="278">
        <f t="shared" si="1495"/>
        <v>0</v>
      </c>
      <c r="N154" s="561"/>
      <c r="O154" s="278">
        <f t="shared" si="1496"/>
        <v>0</v>
      </c>
      <c r="P154" s="561"/>
      <c r="Q154" s="278">
        <f t="shared" si="1497"/>
        <v>0</v>
      </c>
      <c r="R154" s="561"/>
      <c r="S154" s="278">
        <f t="shared" si="1498"/>
        <v>0</v>
      </c>
      <c r="T154" s="561"/>
      <c r="U154" s="278">
        <f t="shared" si="1499"/>
        <v>0</v>
      </c>
      <c r="V154" s="561"/>
      <c r="W154" s="278">
        <f t="shared" si="1500"/>
        <v>0</v>
      </c>
      <c r="X154" s="561"/>
      <c r="Y154" s="278">
        <f t="shared" si="1501"/>
        <v>0</v>
      </c>
      <c r="Z154" s="561"/>
      <c r="AA154" s="278">
        <f t="shared" si="1502"/>
        <v>0</v>
      </c>
      <c r="AB154" s="561"/>
      <c r="AC154" s="278">
        <f t="shared" si="1503"/>
        <v>0</v>
      </c>
      <c r="AD154" s="561"/>
      <c r="AE154" s="278">
        <f t="shared" si="1504"/>
        <v>0</v>
      </c>
      <c r="AF154" s="561"/>
      <c r="AG154" s="278">
        <f t="shared" si="1505"/>
        <v>0</v>
      </c>
      <c r="AH154" s="561"/>
      <c r="AI154" s="278">
        <f t="shared" si="1506"/>
        <v>0</v>
      </c>
      <c r="AJ154" s="561"/>
      <c r="AK154" s="278">
        <f t="shared" si="1507"/>
        <v>0</v>
      </c>
      <c r="AL154" s="561"/>
      <c r="AM154" s="278">
        <f t="shared" si="1508"/>
        <v>0</v>
      </c>
      <c r="AN154" s="561"/>
      <c r="AO154" s="278">
        <f t="shared" si="1509"/>
        <v>0</v>
      </c>
      <c r="AP154" s="561"/>
      <c r="AQ154" s="278">
        <f t="shared" si="1510"/>
        <v>0</v>
      </c>
      <c r="AR154" s="561"/>
      <c r="AS154" s="278">
        <f t="shared" si="1511"/>
        <v>0</v>
      </c>
      <c r="AT154" s="561"/>
      <c r="AU154" s="278">
        <f t="shared" si="1512"/>
        <v>0</v>
      </c>
      <c r="AV154" s="561"/>
      <c r="AW154" s="278">
        <f t="shared" si="1513"/>
        <v>0</v>
      </c>
      <c r="AX154" s="561"/>
      <c r="AY154" s="278">
        <f t="shared" si="1514"/>
        <v>0</v>
      </c>
      <c r="AZ154" s="561" t="s">
        <v>1053</v>
      </c>
      <c r="BA154" s="278">
        <f t="shared" si="1515"/>
        <v>0</v>
      </c>
      <c r="BB154" s="561"/>
      <c r="BC154" s="278">
        <f t="shared" si="1516"/>
        <v>0</v>
      </c>
      <c r="BD154" s="561"/>
      <c r="BE154" s="278">
        <f t="shared" si="1517"/>
        <v>0</v>
      </c>
      <c r="BF154" s="561"/>
      <c r="BG154" s="278">
        <f t="shared" si="1518"/>
        <v>0</v>
      </c>
      <c r="BH154" s="561"/>
      <c r="BI154" s="278">
        <f t="shared" si="1519"/>
        <v>0</v>
      </c>
      <c r="BJ154" s="561"/>
      <c r="BK154" s="278">
        <f t="shared" si="1520"/>
        <v>0</v>
      </c>
      <c r="BL154" s="561"/>
      <c r="BM154" s="278">
        <f t="shared" si="1521"/>
        <v>0</v>
      </c>
      <c r="BN154" s="561"/>
      <c r="BO154" s="278">
        <f t="shared" si="1522"/>
        <v>0</v>
      </c>
      <c r="BP154" s="561"/>
      <c r="BQ154" s="563">
        <f t="shared" si="994"/>
        <v>0</v>
      </c>
      <c r="BR154" s="322">
        <f t="shared" si="1331"/>
        <v>0</v>
      </c>
      <c r="BS154" s="27" t="b">
        <f>D154='Orçamento Detalhado'!J160</f>
        <v>1</v>
      </c>
    </row>
    <row r="155" spans="2:71" ht="18" customHeight="1" outlineLevel="2" thickTop="1" thickBot="1">
      <c r="B155" s="213" t="s">
        <v>469</v>
      </c>
      <c r="C155" s="275" t="str">
        <f>IF(VLOOKUP(B155,'Orçamento Detalhado'!$A$11:$I$531,4,)="","",(VLOOKUP(B155,'Orçamento Detalhado'!$A$11:$I$531,4,)))</f>
        <v>Caixa D'água</v>
      </c>
      <c r="D155" s="276" t="str">
        <f>IF(B155="","",VLOOKUP($B155,'Orçamento Detalhado'!$A$11:$J$531,10,))</f>
        <v/>
      </c>
      <c r="E155" s="277">
        <f t="shared" si="1330"/>
        <v>0</v>
      </c>
      <c r="F155" s="574">
        <v>151</v>
      </c>
      <c r="G155" s="278">
        <f t="shared" si="1492"/>
        <v>0</v>
      </c>
      <c r="H155" s="561"/>
      <c r="I155" s="278">
        <f t="shared" si="1493"/>
        <v>0</v>
      </c>
      <c r="J155" s="561"/>
      <c r="K155" s="278">
        <f t="shared" si="1494"/>
        <v>0</v>
      </c>
      <c r="L155" s="561"/>
      <c r="M155" s="278">
        <f t="shared" si="1495"/>
        <v>0</v>
      </c>
      <c r="N155" s="561"/>
      <c r="O155" s="278">
        <f t="shared" si="1496"/>
        <v>0</v>
      </c>
      <c r="P155" s="561"/>
      <c r="Q155" s="278">
        <f t="shared" si="1497"/>
        <v>0</v>
      </c>
      <c r="R155" s="561"/>
      <c r="S155" s="278">
        <f t="shared" si="1498"/>
        <v>0</v>
      </c>
      <c r="T155" s="561"/>
      <c r="U155" s="278">
        <f t="shared" si="1499"/>
        <v>0</v>
      </c>
      <c r="V155" s="561"/>
      <c r="W155" s="278">
        <f t="shared" si="1500"/>
        <v>0</v>
      </c>
      <c r="X155" s="561"/>
      <c r="Y155" s="278">
        <f t="shared" si="1501"/>
        <v>0</v>
      </c>
      <c r="Z155" s="561"/>
      <c r="AA155" s="278">
        <f t="shared" si="1502"/>
        <v>0</v>
      </c>
      <c r="AB155" s="561"/>
      <c r="AC155" s="278">
        <f t="shared" si="1503"/>
        <v>0</v>
      </c>
      <c r="AD155" s="561"/>
      <c r="AE155" s="278">
        <f t="shared" si="1504"/>
        <v>0</v>
      </c>
      <c r="AF155" s="561"/>
      <c r="AG155" s="278">
        <f t="shared" si="1505"/>
        <v>0</v>
      </c>
      <c r="AH155" s="561"/>
      <c r="AI155" s="278">
        <f t="shared" si="1506"/>
        <v>0</v>
      </c>
      <c r="AJ155" s="561"/>
      <c r="AK155" s="278">
        <f t="shared" si="1507"/>
        <v>0</v>
      </c>
      <c r="AL155" s="561"/>
      <c r="AM155" s="278">
        <f t="shared" si="1508"/>
        <v>0</v>
      </c>
      <c r="AN155" s="561"/>
      <c r="AO155" s="278">
        <f t="shared" si="1509"/>
        <v>0</v>
      </c>
      <c r="AP155" s="561"/>
      <c r="AQ155" s="278">
        <f t="shared" si="1510"/>
        <v>0</v>
      </c>
      <c r="AR155" s="561"/>
      <c r="AS155" s="278">
        <f t="shared" si="1511"/>
        <v>0</v>
      </c>
      <c r="AT155" s="561"/>
      <c r="AU155" s="278">
        <f t="shared" si="1512"/>
        <v>0</v>
      </c>
      <c r="AV155" s="561"/>
      <c r="AW155" s="278">
        <f t="shared" si="1513"/>
        <v>0</v>
      </c>
      <c r="AX155" s="561"/>
      <c r="AY155" s="278">
        <f t="shared" si="1514"/>
        <v>0</v>
      </c>
      <c r="AZ155" s="561" t="s">
        <v>1053</v>
      </c>
      <c r="BA155" s="278">
        <f t="shared" si="1515"/>
        <v>0</v>
      </c>
      <c r="BB155" s="561"/>
      <c r="BC155" s="278">
        <f t="shared" si="1516"/>
        <v>0</v>
      </c>
      <c r="BD155" s="561"/>
      <c r="BE155" s="278">
        <f t="shared" si="1517"/>
        <v>0</v>
      </c>
      <c r="BF155" s="561"/>
      <c r="BG155" s="278">
        <f t="shared" si="1518"/>
        <v>0</v>
      </c>
      <c r="BH155" s="561"/>
      <c r="BI155" s="278">
        <f t="shared" si="1519"/>
        <v>0</v>
      </c>
      <c r="BJ155" s="561"/>
      <c r="BK155" s="278">
        <f t="shared" si="1520"/>
        <v>0</v>
      </c>
      <c r="BL155" s="561"/>
      <c r="BM155" s="278">
        <f t="shared" si="1521"/>
        <v>0</v>
      </c>
      <c r="BN155" s="561"/>
      <c r="BO155" s="278">
        <f t="shared" si="1522"/>
        <v>0</v>
      </c>
      <c r="BP155" s="561"/>
      <c r="BQ155" s="563">
        <f t="shared" si="994"/>
        <v>0</v>
      </c>
      <c r="BR155" s="322">
        <f t="shared" si="1331"/>
        <v>0</v>
      </c>
      <c r="BS155" s="27" t="b">
        <f>D155='Orçamento Detalhado'!J161</f>
        <v>1</v>
      </c>
    </row>
    <row r="156" spans="2:71" ht="18" customHeight="1" outlineLevel="2" thickTop="1" thickBot="1">
      <c r="B156" s="213" t="s">
        <v>471</v>
      </c>
      <c r="C156" s="275" t="str">
        <f>IF(VLOOKUP(B156,'Orçamento Detalhado'!$A$11:$I$531,4,)="","",(VLOOKUP(B156,'Orçamento Detalhado'!$A$11:$I$531,4,)))</f>
        <v>Pisos e paredes de Sub-solo</v>
      </c>
      <c r="D156" s="276" t="str">
        <f>IF(B156="","",VLOOKUP($B156,'Orçamento Detalhado'!$A$11:$J$531,10,))</f>
        <v/>
      </c>
      <c r="E156" s="277">
        <f t="shared" si="1330"/>
        <v>0</v>
      </c>
      <c r="F156" s="574">
        <v>152</v>
      </c>
      <c r="G156" s="278">
        <f t="shared" si="1492"/>
        <v>0</v>
      </c>
      <c r="H156" s="561"/>
      <c r="I156" s="278">
        <f t="shared" si="1493"/>
        <v>0</v>
      </c>
      <c r="J156" s="561"/>
      <c r="K156" s="278">
        <f t="shared" si="1494"/>
        <v>0</v>
      </c>
      <c r="L156" s="561"/>
      <c r="M156" s="278">
        <f t="shared" si="1495"/>
        <v>0</v>
      </c>
      <c r="N156" s="561"/>
      <c r="O156" s="278">
        <f t="shared" si="1496"/>
        <v>0</v>
      </c>
      <c r="P156" s="561"/>
      <c r="Q156" s="278">
        <f t="shared" si="1497"/>
        <v>0</v>
      </c>
      <c r="R156" s="561"/>
      <c r="S156" s="278">
        <f t="shared" si="1498"/>
        <v>0</v>
      </c>
      <c r="T156" s="561"/>
      <c r="U156" s="278">
        <f t="shared" si="1499"/>
        <v>0</v>
      </c>
      <c r="V156" s="561"/>
      <c r="W156" s="278">
        <f t="shared" si="1500"/>
        <v>0</v>
      </c>
      <c r="X156" s="561"/>
      <c r="Y156" s="278">
        <f t="shared" si="1501"/>
        <v>0</v>
      </c>
      <c r="Z156" s="561"/>
      <c r="AA156" s="278">
        <f t="shared" si="1502"/>
        <v>0</v>
      </c>
      <c r="AB156" s="561"/>
      <c r="AC156" s="278">
        <f t="shared" si="1503"/>
        <v>0</v>
      </c>
      <c r="AD156" s="561"/>
      <c r="AE156" s="278">
        <f t="shared" si="1504"/>
        <v>0</v>
      </c>
      <c r="AF156" s="561"/>
      <c r="AG156" s="278">
        <f t="shared" si="1505"/>
        <v>0</v>
      </c>
      <c r="AH156" s="561"/>
      <c r="AI156" s="278">
        <f t="shared" si="1506"/>
        <v>0</v>
      </c>
      <c r="AJ156" s="561"/>
      <c r="AK156" s="278">
        <f t="shared" si="1507"/>
        <v>0</v>
      </c>
      <c r="AL156" s="561"/>
      <c r="AM156" s="278">
        <f t="shared" si="1508"/>
        <v>0</v>
      </c>
      <c r="AN156" s="561"/>
      <c r="AO156" s="278">
        <f t="shared" si="1509"/>
        <v>0</v>
      </c>
      <c r="AP156" s="561"/>
      <c r="AQ156" s="278">
        <f t="shared" si="1510"/>
        <v>0</v>
      </c>
      <c r="AR156" s="561"/>
      <c r="AS156" s="278">
        <f t="shared" si="1511"/>
        <v>0</v>
      </c>
      <c r="AT156" s="561"/>
      <c r="AU156" s="278">
        <f t="shared" si="1512"/>
        <v>0</v>
      </c>
      <c r="AV156" s="561"/>
      <c r="AW156" s="278">
        <f t="shared" si="1513"/>
        <v>0</v>
      </c>
      <c r="AX156" s="561"/>
      <c r="AY156" s="278">
        <f t="shared" si="1514"/>
        <v>0</v>
      </c>
      <c r="AZ156" s="561" t="s">
        <v>1053</v>
      </c>
      <c r="BA156" s="278">
        <f t="shared" si="1515"/>
        <v>0</v>
      </c>
      <c r="BB156" s="561"/>
      <c r="BC156" s="278">
        <f t="shared" si="1516"/>
        <v>0</v>
      </c>
      <c r="BD156" s="561"/>
      <c r="BE156" s="278">
        <f t="shared" si="1517"/>
        <v>0</v>
      </c>
      <c r="BF156" s="561"/>
      <c r="BG156" s="278">
        <f t="shared" si="1518"/>
        <v>0</v>
      </c>
      <c r="BH156" s="561"/>
      <c r="BI156" s="278">
        <f t="shared" si="1519"/>
        <v>0</v>
      </c>
      <c r="BJ156" s="561"/>
      <c r="BK156" s="278">
        <f t="shared" si="1520"/>
        <v>0</v>
      </c>
      <c r="BL156" s="561"/>
      <c r="BM156" s="278">
        <f t="shared" si="1521"/>
        <v>0</v>
      </c>
      <c r="BN156" s="561"/>
      <c r="BO156" s="278">
        <f t="shared" si="1522"/>
        <v>0</v>
      </c>
      <c r="BP156" s="561"/>
      <c r="BQ156" s="563">
        <f t="shared" si="994"/>
        <v>0</v>
      </c>
      <c r="BR156" s="322">
        <f t="shared" si="1331"/>
        <v>0</v>
      </c>
      <c r="BS156" s="27" t="b">
        <f>D156='Orçamento Detalhado'!J162</f>
        <v>1</v>
      </c>
    </row>
    <row r="157" spans="2:71" ht="18" customHeight="1" outlineLevel="2" thickTop="1" thickBot="1">
      <c r="B157" s="213" t="s">
        <v>473</v>
      </c>
      <c r="C157" s="275" t="str">
        <f>IF(VLOOKUP(B157,'Orçamento Detalhado'!$A$11:$I$531,4,)="","",(VLOOKUP(B157,'Orçamento Detalhado'!$A$11:$I$531,4,)))</f>
        <v>Poço Elevador</v>
      </c>
      <c r="D157" s="276" t="str">
        <f>IF(B157="","",VLOOKUP($B157,'Orçamento Detalhado'!$A$11:$J$531,10,))</f>
        <v/>
      </c>
      <c r="E157" s="277">
        <f t="shared" si="1330"/>
        <v>0</v>
      </c>
      <c r="F157" s="574">
        <v>153</v>
      </c>
      <c r="G157" s="278">
        <f t="shared" si="1492"/>
        <v>0</v>
      </c>
      <c r="H157" s="561"/>
      <c r="I157" s="278">
        <f t="shared" si="1493"/>
        <v>0</v>
      </c>
      <c r="J157" s="561"/>
      <c r="K157" s="278">
        <f t="shared" si="1494"/>
        <v>0</v>
      </c>
      <c r="L157" s="561"/>
      <c r="M157" s="278">
        <f t="shared" si="1495"/>
        <v>0</v>
      </c>
      <c r="N157" s="561"/>
      <c r="O157" s="278">
        <f t="shared" si="1496"/>
        <v>0</v>
      </c>
      <c r="P157" s="561"/>
      <c r="Q157" s="278">
        <f t="shared" si="1497"/>
        <v>0</v>
      </c>
      <c r="R157" s="561"/>
      <c r="S157" s="278">
        <f t="shared" si="1498"/>
        <v>0</v>
      </c>
      <c r="T157" s="561"/>
      <c r="U157" s="278">
        <f t="shared" si="1499"/>
        <v>0</v>
      </c>
      <c r="V157" s="561"/>
      <c r="W157" s="278">
        <f t="shared" si="1500"/>
        <v>0</v>
      </c>
      <c r="X157" s="561"/>
      <c r="Y157" s="278">
        <f t="shared" si="1501"/>
        <v>0</v>
      </c>
      <c r="Z157" s="561"/>
      <c r="AA157" s="278">
        <f t="shared" si="1502"/>
        <v>0</v>
      </c>
      <c r="AB157" s="561"/>
      <c r="AC157" s="278">
        <f t="shared" si="1503"/>
        <v>0</v>
      </c>
      <c r="AD157" s="561"/>
      <c r="AE157" s="278">
        <f t="shared" si="1504"/>
        <v>0</v>
      </c>
      <c r="AF157" s="561"/>
      <c r="AG157" s="278">
        <f t="shared" si="1505"/>
        <v>0</v>
      </c>
      <c r="AH157" s="561"/>
      <c r="AI157" s="278">
        <f t="shared" si="1506"/>
        <v>0</v>
      </c>
      <c r="AJ157" s="561"/>
      <c r="AK157" s="278">
        <f t="shared" si="1507"/>
        <v>0</v>
      </c>
      <c r="AL157" s="561"/>
      <c r="AM157" s="278">
        <f t="shared" si="1508"/>
        <v>0</v>
      </c>
      <c r="AN157" s="561"/>
      <c r="AO157" s="278">
        <f t="shared" si="1509"/>
        <v>0</v>
      </c>
      <c r="AP157" s="561"/>
      <c r="AQ157" s="278">
        <f t="shared" si="1510"/>
        <v>0</v>
      </c>
      <c r="AR157" s="561"/>
      <c r="AS157" s="278">
        <f t="shared" si="1511"/>
        <v>0</v>
      </c>
      <c r="AT157" s="561"/>
      <c r="AU157" s="278">
        <f t="shared" si="1512"/>
        <v>0</v>
      </c>
      <c r="AV157" s="561"/>
      <c r="AW157" s="278">
        <f t="shared" si="1513"/>
        <v>0</v>
      </c>
      <c r="AX157" s="561"/>
      <c r="AY157" s="278">
        <f t="shared" si="1514"/>
        <v>0</v>
      </c>
      <c r="AZ157" s="561" t="s">
        <v>1053</v>
      </c>
      <c r="BA157" s="278">
        <f t="shared" si="1515"/>
        <v>0</v>
      </c>
      <c r="BB157" s="561"/>
      <c r="BC157" s="278">
        <f t="shared" si="1516"/>
        <v>0</v>
      </c>
      <c r="BD157" s="561"/>
      <c r="BE157" s="278">
        <f t="shared" si="1517"/>
        <v>0</v>
      </c>
      <c r="BF157" s="561"/>
      <c r="BG157" s="278">
        <f t="shared" si="1518"/>
        <v>0</v>
      </c>
      <c r="BH157" s="561"/>
      <c r="BI157" s="278">
        <f t="shared" si="1519"/>
        <v>0</v>
      </c>
      <c r="BJ157" s="561"/>
      <c r="BK157" s="278">
        <f t="shared" si="1520"/>
        <v>0</v>
      </c>
      <c r="BL157" s="561"/>
      <c r="BM157" s="278">
        <f t="shared" si="1521"/>
        <v>0</v>
      </c>
      <c r="BN157" s="561"/>
      <c r="BO157" s="278">
        <f t="shared" si="1522"/>
        <v>0</v>
      </c>
      <c r="BP157" s="561"/>
      <c r="BQ157" s="563">
        <f t="shared" si="994"/>
        <v>0</v>
      </c>
      <c r="BR157" s="322">
        <f t="shared" si="1331"/>
        <v>0</v>
      </c>
      <c r="BS157" s="27" t="b">
        <f>D157='Orçamento Detalhado'!J163</f>
        <v>1</v>
      </c>
    </row>
    <row r="158" spans="2:71" ht="18" customHeight="1" outlineLevel="2" thickTop="1" thickBot="1">
      <c r="B158" s="213" t="s">
        <v>475</v>
      </c>
      <c r="C158" s="275" t="str">
        <f>IF(VLOOKUP(B158,'Orçamento Detalhado'!$A$11:$I$531,4,)="","",(VLOOKUP(B158,'Orçamento Detalhado'!$A$11:$I$531,4,)))</f>
        <v>Jardineiras</v>
      </c>
      <c r="D158" s="276" t="str">
        <f>IF(B158="","",VLOOKUP($B158,'Orçamento Detalhado'!$A$11:$J$531,10,))</f>
        <v/>
      </c>
      <c r="E158" s="277">
        <f t="shared" si="1330"/>
        <v>0</v>
      </c>
      <c r="F158" s="574">
        <v>154</v>
      </c>
      <c r="G158" s="278">
        <f t="shared" si="1492"/>
        <v>0</v>
      </c>
      <c r="H158" s="561"/>
      <c r="I158" s="278">
        <f t="shared" si="1493"/>
        <v>0</v>
      </c>
      <c r="J158" s="561"/>
      <c r="K158" s="278">
        <f t="shared" si="1494"/>
        <v>0</v>
      </c>
      <c r="L158" s="561"/>
      <c r="M158" s="278">
        <f t="shared" si="1495"/>
        <v>0</v>
      </c>
      <c r="N158" s="561"/>
      <c r="O158" s="278">
        <f t="shared" si="1496"/>
        <v>0</v>
      </c>
      <c r="P158" s="561"/>
      <c r="Q158" s="278">
        <f t="shared" si="1497"/>
        <v>0</v>
      </c>
      <c r="R158" s="561"/>
      <c r="S158" s="278">
        <f t="shared" si="1498"/>
        <v>0</v>
      </c>
      <c r="T158" s="561"/>
      <c r="U158" s="278">
        <f t="shared" si="1499"/>
        <v>0</v>
      </c>
      <c r="V158" s="561"/>
      <c r="W158" s="278">
        <f t="shared" si="1500"/>
        <v>0</v>
      </c>
      <c r="X158" s="561"/>
      <c r="Y158" s="278">
        <f t="shared" si="1501"/>
        <v>0</v>
      </c>
      <c r="Z158" s="561"/>
      <c r="AA158" s="278">
        <f t="shared" si="1502"/>
        <v>0</v>
      </c>
      <c r="AB158" s="561"/>
      <c r="AC158" s="278">
        <f t="shared" si="1503"/>
        <v>0</v>
      </c>
      <c r="AD158" s="561"/>
      <c r="AE158" s="278">
        <f t="shared" si="1504"/>
        <v>0</v>
      </c>
      <c r="AF158" s="561"/>
      <c r="AG158" s="278">
        <f t="shared" si="1505"/>
        <v>0</v>
      </c>
      <c r="AH158" s="561"/>
      <c r="AI158" s="278">
        <f t="shared" si="1506"/>
        <v>0</v>
      </c>
      <c r="AJ158" s="561"/>
      <c r="AK158" s="278">
        <f t="shared" si="1507"/>
        <v>0</v>
      </c>
      <c r="AL158" s="561"/>
      <c r="AM158" s="278">
        <f t="shared" si="1508"/>
        <v>0</v>
      </c>
      <c r="AN158" s="561"/>
      <c r="AO158" s="278">
        <f t="shared" si="1509"/>
        <v>0</v>
      </c>
      <c r="AP158" s="561"/>
      <c r="AQ158" s="278">
        <f t="shared" si="1510"/>
        <v>0</v>
      </c>
      <c r="AR158" s="561"/>
      <c r="AS158" s="278">
        <f t="shared" si="1511"/>
        <v>0</v>
      </c>
      <c r="AT158" s="561"/>
      <c r="AU158" s="278">
        <f t="shared" si="1512"/>
        <v>0</v>
      </c>
      <c r="AV158" s="561"/>
      <c r="AW158" s="278">
        <f t="shared" si="1513"/>
        <v>0</v>
      </c>
      <c r="AX158" s="561"/>
      <c r="AY158" s="278">
        <f t="shared" si="1514"/>
        <v>0</v>
      </c>
      <c r="AZ158" s="561" t="s">
        <v>1053</v>
      </c>
      <c r="BA158" s="278">
        <f t="shared" si="1515"/>
        <v>0</v>
      </c>
      <c r="BB158" s="561"/>
      <c r="BC158" s="278">
        <f t="shared" si="1516"/>
        <v>0</v>
      </c>
      <c r="BD158" s="561"/>
      <c r="BE158" s="278">
        <f t="shared" si="1517"/>
        <v>0</v>
      </c>
      <c r="BF158" s="561"/>
      <c r="BG158" s="278">
        <f t="shared" si="1518"/>
        <v>0</v>
      </c>
      <c r="BH158" s="561"/>
      <c r="BI158" s="278">
        <f t="shared" si="1519"/>
        <v>0</v>
      </c>
      <c r="BJ158" s="561"/>
      <c r="BK158" s="278">
        <f t="shared" si="1520"/>
        <v>0</v>
      </c>
      <c r="BL158" s="561"/>
      <c r="BM158" s="278">
        <f t="shared" si="1521"/>
        <v>0</v>
      </c>
      <c r="BN158" s="561"/>
      <c r="BO158" s="278">
        <f t="shared" si="1522"/>
        <v>0</v>
      </c>
      <c r="BP158" s="561"/>
      <c r="BQ158" s="563">
        <f t="shared" si="994"/>
        <v>0</v>
      </c>
      <c r="BR158" s="322">
        <f t="shared" si="1331"/>
        <v>0</v>
      </c>
      <c r="BS158" s="27" t="b">
        <f>D158='Orçamento Detalhado'!J164</f>
        <v>1</v>
      </c>
    </row>
    <row r="159" spans="2:71" ht="18" customHeight="1" outlineLevel="2" thickTop="1" thickBot="1">
      <c r="B159" s="213" t="s">
        <v>477</v>
      </c>
      <c r="C159" s="275" t="str">
        <f>IF(VLOOKUP(B159,'Orçamento Detalhado'!$A$11:$I$531,4,)="","",(VLOOKUP(B159,'Orçamento Detalhado'!$A$11:$I$531,4,)))</f>
        <v>Varandas</v>
      </c>
      <c r="D159" s="276" t="str">
        <f>IF(B159="","",VLOOKUP($B159,'Orçamento Detalhado'!$A$11:$J$531,10,))</f>
        <v/>
      </c>
      <c r="E159" s="277">
        <f t="shared" si="1330"/>
        <v>0</v>
      </c>
      <c r="F159" s="574">
        <v>155</v>
      </c>
      <c r="G159" s="278">
        <f t="shared" si="1492"/>
        <v>0</v>
      </c>
      <c r="H159" s="561"/>
      <c r="I159" s="278">
        <f t="shared" si="1493"/>
        <v>0</v>
      </c>
      <c r="J159" s="561"/>
      <c r="K159" s="278">
        <f t="shared" si="1494"/>
        <v>0</v>
      </c>
      <c r="L159" s="561"/>
      <c r="M159" s="278">
        <f t="shared" si="1495"/>
        <v>0</v>
      </c>
      <c r="N159" s="561"/>
      <c r="O159" s="278">
        <f t="shared" si="1496"/>
        <v>0</v>
      </c>
      <c r="P159" s="561"/>
      <c r="Q159" s="278">
        <f t="shared" si="1497"/>
        <v>0</v>
      </c>
      <c r="R159" s="561"/>
      <c r="S159" s="278">
        <f t="shared" si="1498"/>
        <v>0</v>
      </c>
      <c r="T159" s="561"/>
      <c r="U159" s="278">
        <f t="shared" si="1499"/>
        <v>0</v>
      </c>
      <c r="V159" s="561"/>
      <c r="W159" s="278">
        <f t="shared" si="1500"/>
        <v>0</v>
      </c>
      <c r="X159" s="561"/>
      <c r="Y159" s="278">
        <f t="shared" si="1501"/>
        <v>0</v>
      </c>
      <c r="Z159" s="561"/>
      <c r="AA159" s="278">
        <f t="shared" si="1502"/>
        <v>0</v>
      </c>
      <c r="AB159" s="561"/>
      <c r="AC159" s="278">
        <f t="shared" si="1503"/>
        <v>0</v>
      </c>
      <c r="AD159" s="561"/>
      <c r="AE159" s="278">
        <f t="shared" si="1504"/>
        <v>0</v>
      </c>
      <c r="AF159" s="561"/>
      <c r="AG159" s="278">
        <f t="shared" si="1505"/>
        <v>0</v>
      </c>
      <c r="AH159" s="561"/>
      <c r="AI159" s="278">
        <f t="shared" si="1506"/>
        <v>0</v>
      </c>
      <c r="AJ159" s="561"/>
      <c r="AK159" s="278">
        <f t="shared" si="1507"/>
        <v>0</v>
      </c>
      <c r="AL159" s="561"/>
      <c r="AM159" s="278">
        <f t="shared" si="1508"/>
        <v>0</v>
      </c>
      <c r="AN159" s="561"/>
      <c r="AO159" s="278">
        <f t="shared" si="1509"/>
        <v>0</v>
      </c>
      <c r="AP159" s="561"/>
      <c r="AQ159" s="278">
        <f t="shared" si="1510"/>
        <v>0</v>
      </c>
      <c r="AR159" s="561"/>
      <c r="AS159" s="278">
        <f t="shared" si="1511"/>
        <v>0</v>
      </c>
      <c r="AT159" s="561"/>
      <c r="AU159" s="278">
        <f t="shared" si="1512"/>
        <v>0</v>
      </c>
      <c r="AV159" s="561"/>
      <c r="AW159" s="278">
        <f t="shared" si="1513"/>
        <v>0</v>
      </c>
      <c r="AX159" s="561"/>
      <c r="AY159" s="278">
        <f t="shared" si="1514"/>
        <v>0</v>
      </c>
      <c r="AZ159" s="561" t="s">
        <v>1053</v>
      </c>
      <c r="BA159" s="278">
        <f t="shared" si="1515"/>
        <v>0</v>
      </c>
      <c r="BB159" s="561"/>
      <c r="BC159" s="278">
        <f t="shared" si="1516"/>
        <v>0</v>
      </c>
      <c r="BD159" s="561"/>
      <c r="BE159" s="278">
        <f t="shared" si="1517"/>
        <v>0</v>
      </c>
      <c r="BF159" s="561"/>
      <c r="BG159" s="278">
        <f t="shared" si="1518"/>
        <v>0</v>
      </c>
      <c r="BH159" s="561"/>
      <c r="BI159" s="278">
        <f t="shared" si="1519"/>
        <v>0</v>
      </c>
      <c r="BJ159" s="561"/>
      <c r="BK159" s="278">
        <f t="shared" si="1520"/>
        <v>0</v>
      </c>
      <c r="BL159" s="561"/>
      <c r="BM159" s="278">
        <f t="shared" si="1521"/>
        <v>0</v>
      </c>
      <c r="BN159" s="561"/>
      <c r="BO159" s="278">
        <f t="shared" si="1522"/>
        <v>0</v>
      </c>
      <c r="BP159" s="561"/>
      <c r="BQ159" s="563">
        <f t="shared" si="994"/>
        <v>0</v>
      </c>
      <c r="BR159" s="322">
        <f t="shared" si="1331"/>
        <v>0</v>
      </c>
      <c r="BS159" s="27" t="b">
        <f>D159='Orçamento Detalhado'!J165</f>
        <v>1</v>
      </c>
    </row>
    <row r="160" spans="2:71" ht="18" customHeight="1" outlineLevel="2" thickTop="1" thickBot="1">
      <c r="B160" s="213" t="s">
        <v>479</v>
      </c>
      <c r="C160" s="275" t="str">
        <f>IF(VLOOKUP(B160,'Orçamento Detalhado'!$A$11:$I$531,4,)="","",(VLOOKUP(B160,'Orçamento Detalhado'!$A$11:$I$531,4,)))</f>
        <v>Boxes Banheiros</v>
      </c>
      <c r="D160" s="276" t="str">
        <f>IF(B160="","",VLOOKUP($B160,'Orçamento Detalhado'!$A$11:$J$531,10,))</f>
        <v/>
      </c>
      <c r="E160" s="277">
        <f t="shared" si="1330"/>
        <v>0</v>
      </c>
      <c r="F160" s="574">
        <v>156</v>
      </c>
      <c r="G160" s="278">
        <f t="shared" si="1492"/>
        <v>0</v>
      </c>
      <c r="H160" s="561"/>
      <c r="I160" s="278">
        <f t="shared" si="1493"/>
        <v>0</v>
      </c>
      <c r="J160" s="561"/>
      <c r="K160" s="278">
        <f t="shared" si="1494"/>
        <v>0</v>
      </c>
      <c r="L160" s="561"/>
      <c r="M160" s="278">
        <f t="shared" si="1495"/>
        <v>0</v>
      </c>
      <c r="N160" s="561"/>
      <c r="O160" s="278">
        <f t="shared" si="1496"/>
        <v>0</v>
      </c>
      <c r="P160" s="561"/>
      <c r="Q160" s="278">
        <f t="shared" si="1497"/>
        <v>0</v>
      </c>
      <c r="R160" s="561"/>
      <c r="S160" s="278">
        <f t="shared" si="1498"/>
        <v>0</v>
      </c>
      <c r="T160" s="561"/>
      <c r="U160" s="278">
        <f t="shared" si="1499"/>
        <v>0</v>
      </c>
      <c r="V160" s="561"/>
      <c r="W160" s="278">
        <f t="shared" si="1500"/>
        <v>0</v>
      </c>
      <c r="X160" s="561"/>
      <c r="Y160" s="278">
        <f t="shared" si="1501"/>
        <v>0</v>
      </c>
      <c r="Z160" s="561"/>
      <c r="AA160" s="278">
        <f t="shared" si="1502"/>
        <v>0</v>
      </c>
      <c r="AB160" s="561"/>
      <c r="AC160" s="278">
        <f t="shared" si="1503"/>
        <v>0</v>
      </c>
      <c r="AD160" s="561"/>
      <c r="AE160" s="278">
        <f t="shared" si="1504"/>
        <v>0</v>
      </c>
      <c r="AF160" s="561"/>
      <c r="AG160" s="278">
        <f t="shared" si="1505"/>
        <v>0</v>
      </c>
      <c r="AH160" s="561"/>
      <c r="AI160" s="278">
        <f t="shared" si="1506"/>
        <v>0</v>
      </c>
      <c r="AJ160" s="561"/>
      <c r="AK160" s="278">
        <f t="shared" si="1507"/>
        <v>0</v>
      </c>
      <c r="AL160" s="561"/>
      <c r="AM160" s="278">
        <f t="shared" si="1508"/>
        <v>0</v>
      </c>
      <c r="AN160" s="561"/>
      <c r="AO160" s="278">
        <f t="shared" si="1509"/>
        <v>0</v>
      </c>
      <c r="AP160" s="561"/>
      <c r="AQ160" s="278">
        <f t="shared" si="1510"/>
        <v>0</v>
      </c>
      <c r="AR160" s="561"/>
      <c r="AS160" s="278">
        <f t="shared" si="1511"/>
        <v>0</v>
      </c>
      <c r="AT160" s="561"/>
      <c r="AU160" s="278">
        <f t="shared" si="1512"/>
        <v>0</v>
      </c>
      <c r="AV160" s="561"/>
      <c r="AW160" s="278">
        <f t="shared" si="1513"/>
        <v>0</v>
      </c>
      <c r="AX160" s="561"/>
      <c r="AY160" s="278">
        <f t="shared" si="1514"/>
        <v>0</v>
      </c>
      <c r="AZ160" s="561" t="s">
        <v>1053</v>
      </c>
      <c r="BA160" s="278">
        <f t="shared" si="1515"/>
        <v>0</v>
      </c>
      <c r="BB160" s="561"/>
      <c r="BC160" s="278">
        <f t="shared" si="1516"/>
        <v>0</v>
      </c>
      <c r="BD160" s="561"/>
      <c r="BE160" s="278">
        <f t="shared" si="1517"/>
        <v>0</v>
      </c>
      <c r="BF160" s="561"/>
      <c r="BG160" s="278">
        <f t="shared" si="1518"/>
        <v>0</v>
      </c>
      <c r="BH160" s="561"/>
      <c r="BI160" s="278">
        <f t="shared" si="1519"/>
        <v>0</v>
      </c>
      <c r="BJ160" s="561"/>
      <c r="BK160" s="278">
        <f t="shared" si="1520"/>
        <v>0</v>
      </c>
      <c r="BL160" s="561"/>
      <c r="BM160" s="278">
        <f t="shared" si="1521"/>
        <v>0</v>
      </c>
      <c r="BN160" s="561"/>
      <c r="BO160" s="278">
        <f t="shared" si="1522"/>
        <v>0</v>
      </c>
      <c r="BP160" s="561"/>
      <c r="BQ160" s="563">
        <f t="shared" si="994"/>
        <v>0</v>
      </c>
      <c r="BR160" s="322">
        <f t="shared" si="1331"/>
        <v>0</v>
      </c>
      <c r="BS160" s="27" t="b">
        <f>D160='Orçamento Detalhado'!J166</f>
        <v>1</v>
      </c>
    </row>
    <row r="161" spans="2:71" ht="18" customHeight="1" outlineLevel="2" thickTop="1" thickBot="1">
      <c r="B161" s="213" t="s">
        <v>481</v>
      </c>
      <c r="C161" s="275" t="str">
        <f>IF(VLOOKUP(B161,'Orçamento Detalhado'!$A$11:$I$531,4,)="","",(VLOOKUP(B161,'Orçamento Detalhado'!$A$11:$I$531,4,)))</f>
        <v>Isolamento Térmico</v>
      </c>
      <c r="D161" s="276" t="str">
        <f>IF(B161="","",VLOOKUP($B161,'Orçamento Detalhado'!$A$11:$J$531,10,))</f>
        <v/>
      </c>
      <c r="E161" s="277">
        <f t="shared" si="1330"/>
        <v>0</v>
      </c>
      <c r="F161" s="574">
        <v>157</v>
      </c>
      <c r="G161" s="278">
        <f t="shared" si="1492"/>
        <v>0</v>
      </c>
      <c r="H161" s="561"/>
      <c r="I161" s="278">
        <f t="shared" si="1493"/>
        <v>0</v>
      </c>
      <c r="J161" s="561"/>
      <c r="K161" s="278">
        <f t="shared" si="1494"/>
        <v>0</v>
      </c>
      <c r="L161" s="561"/>
      <c r="M161" s="278">
        <f t="shared" si="1495"/>
        <v>0</v>
      </c>
      <c r="N161" s="561"/>
      <c r="O161" s="278">
        <f t="shared" si="1496"/>
        <v>0</v>
      </c>
      <c r="P161" s="561"/>
      <c r="Q161" s="278">
        <f t="shared" si="1497"/>
        <v>0</v>
      </c>
      <c r="R161" s="561"/>
      <c r="S161" s="278">
        <f t="shared" si="1498"/>
        <v>0</v>
      </c>
      <c r="T161" s="561"/>
      <c r="U161" s="278">
        <f t="shared" si="1499"/>
        <v>0</v>
      </c>
      <c r="V161" s="561"/>
      <c r="W161" s="278">
        <f t="shared" si="1500"/>
        <v>0</v>
      </c>
      <c r="X161" s="561"/>
      <c r="Y161" s="278">
        <f t="shared" si="1501"/>
        <v>0</v>
      </c>
      <c r="Z161" s="561"/>
      <c r="AA161" s="278">
        <f t="shared" si="1502"/>
        <v>0</v>
      </c>
      <c r="AB161" s="561"/>
      <c r="AC161" s="278">
        <f t="shared" si="1503"/>
        <v>0</v>
      </c>
      <c r="AD161" s="561"/>
      <c r="AE161" s="278">
        <f t="shared" si="1504"/>
        <v>0</v>
      </c>
      <c r="AF161" s="561"/>
      <c r="AG161" s="278">
        <f t="shared" si="1505"/>
        <v>0</v>
      </c>
      <c r="AH161" s="561" t="s">
        <v>1053</v>
      </c>
      <c r="AI161" s="278">
        <f t="shared" si="1506"/>
        <v>0</v>
      </c>
      <c r="AJ161" s="561"/>
      <c r="AK161" s="278">
        <f t="shared" si="1507"/>
        <v>0</v>
      </c>
      <c r="AL161" s="561"/>
      <c r="AM161" s="278">
        <f t="shared" si="1508"/>
        <v>0</v>
      </c>
      <c r="AN161" s="561" t="s">
        <v>1053</v>
      </c>
      <c r="AO161" s="278">
        <f t="shared" si="1509"/>
        <v>0</v>
      </c>
      <c r="AP161" s="561"/>
      <c r="AQ161" s="278">
        <f t="shared" si="1510"/>
        <v>0</v>
      </c>
      <c r="AR161" s="561"/>
      <c r="AS161" s="278">
        <f t="shared" si="1511"/>
        <v>0</v>
      </c>
      <c r="AT161" s="561" t="s">
        <v>1053</v>
      </c>
      <c r="AU161" s="278">
        <f t="shared" si="1512"/>
        <v>0</v>
      </c>
      <c r="AV161" s="561"/>
      <c r="AW161" s="278">
        <f t="shared" si="1513"/>
        <v>0</v>
      </c>
      <c r="AX161" s="561"/>
      <c r="AY161" s="278">
        <f t="shared" si="1514"/>
        <v>0</v>
      </c>
      <c r="AZ161" s="561" t="s">
        <v>1053</v>
      </c>
      <c r="BA161" s="278">
        <f t="shared" si="1515"/>
        <v>0</v>
      </c>
      <c r="BB161" s="561"/>
      <c r="BC161" s="278">
        <f t="shared" si="1516"/>
        <v>0</v>
      </c>
      <c r="BD161" s="561"/>
      <c r="BE161" s="278">
        <f t="shared" si="1517"/>
        <v>0</v>
      </c>
      <c r="BF161" s="561"/>
      <c r="BG161" s="278">
        <f t="shared" si="1518"/>
        <v>0</v>
      </c>
      <c r="BH161" s="561"/>
      <c r="BI161" s="278">
        <f t="shared" si="1519"/>
        <v>0</v>
      </c>
      <c r="BJ161" s="561"/>
      <c r="BK161" s="278">
        <f t="shared" si="1520"/>
        <v>0</v>
      </c>
      <c r="BL161" s="561"/>
      <c r="BM161" s="278">
        <f t="shared" si="1521"/>
        <v>0</v>
      </c>
      <c r="BN161" s="561"/>
      <c r="BO161" s="278">
        <f t="shared" si="1522"/>
        <v>0</v>
      </c>
      <c r="BP161" s="561"/>
      <c r="BQ161" s="563">
        <f t="shared" si="994"/>
        <v>0</v>
      </c>
      <c r="BR161" s="322">
        <f t="shared" si="1331"/>
        <v>0</v>
      </c>
      <c r="BS161" s="27" t="b">
        <f>D161='Orçamento Detalhado'!J167</f>
        <v>1</v>
      </c>
    </row>
    <row r="162" spans="2:71" ht="18" customHeight="1" outlineLevel="2" thickTop="1" thickBot="1">
      <c r="B162" s="213" t="s">
        <v>483</v>
      </c>
      <c r="C162" s="275" t="str">
        <f>IF(VLOOKUP(B162,'Orçamento Detalhado'!$A$11:$I$531,4,)="","",(VLOOKUP(B162,'Orçamento Detalhado'!$A$11:$I$531,4,)))</f>
        <v>Isolamento Acústico</v>
      </c>
      <c r="D162" s="276" t="str">
        <f>IF(B162="","",VLOOKUP($B162,'Orçamento Detalhado'!$A$11:$J$531,10,))</f>
        <v/>
      </c>
      <c r="E162" s="277">
        <f t="shared" si="1330"/>
        <v>0</v>
      </c>
      <c r="F162" s="574">
        <v>158</v>
      </c>
      <c r="G162" s="278">
        <f t="shared" si="1492"/>
        <v>0</v>
      </c>
      <c r="H162" s="561"/>
      <c r="I162" s="278">
        <f t="shared" si="1493"/>
        <v>0</v>
      </c>
      <c r="J162" s="561"/>
      <c r="K162" s="278">
        <f t="shared" si="1494"/>
        <v>0</v>
      </c>
      <c r="L162" s="561"/>
      <c r="M162" s="278">
        <f t="shared" si="1495"/>
        <v>0</v>
      </c>
      <c r="N162" s="561"/>
      <c r="O162" s="278">
        <f t="shared" si="1496"/>
        <v>0</v>
      </c>
      <c r="P162" s="561"/>
      <c r="Q162" s="278">
        <f t="shared" si="1497"/>
        <v>0</v>
      </c>
      <c r="R162" s="561"/>
      <c r="S162" s="278">
        <f t="shared" si="1498"/>
        <v>0</v>
      </c>
      <c r="T162" s="561"/>
      <c r="U162" s="278">
        <f t="shared" si="1499"/>
        <v>0</v>
      </c>
      <c r="V162" s="561"/>
      <c r="W162" s="278">
        <f t="shared" si="1500"/>
        <v>0</v>
      </c>
      <c r="X162" s="561"/>
      <c r="Y162" s="278">
        <f t="shared" si="1501"/>
        <v>0</v>
      </c>
      <c r="Z162" s="561"/>
      <c r="AA162" s="278">
        <f t="shared" si="1502"/>
        <v>0</v>
      </c>
      <c r="AB162" s="561"/>
      <c r="AC162" s="278">
        <f t="shared" si="1503"/>
        <v>0</v>
      </c>
      <c r="AD162" s="561"/>
      <c r="AE162" s="278">
        <f t="shared" si="1504"/>
        <v>0</v>
      </c>
      <c r="AF162" s="561"/>
      <c r="AG162" s="278">
        <f t="shared" si="1505"/>
        <v>0</v>
      </c>
      <c r="AH162" s="561" t="s">
        <v>1053</v>
      </c>
      <c r="AI162" s="278">
        <f t="shared" si="1506"/>
        <v>0</v>
      </c>
      <c r="AJ162" s="561" t="s">
        <v>1053</v>
      </c>
      <c r="AK162" s="278">
        <f t="shared" si="1507"/>
        <v>0</v>
      </c>
      <c r="AL162" s="561" t="s">
        <v>1053</v>
      </c>
      <c r="AM162" s="278">
        <f t="shared" si="1508"/>
        <v>0</v>
      </c>
      <c r="AN162" s="561" t="s">
        <v>1053</v>
      </c>
      <c r="AO162" s="278">
        <f t="shared" si="1509"/>
        <v>0</v>
      </c>
      <c r="AP162" s="561" t="s">
        <v>1053</v>
      </c>
      <c r="AQ162" s="278">
        <f t="shared" si="1510"/>
        <v>0</v>
      </c>
      <c r="AR162" s="561" t="s">
        <v>1053</v>
      </c>
      <c r="AS162" s="278">
        <f t="shared" si="1511"/>
        <v>0</v>
      </c>
      <c r="AT162" s="561" t="s">
        <v>1053</v>
      </c>
      <c r="AU162" s="278">
        <f t="shared" si="1512"/>
        <v>0</v>
      </c>
      <c r="AV162" s="561"/>
      <c r="AW162" s="278">
        <f t="shared" si="1513"/>
        <v>0</v>
      </c>
      <c r="AX162" s="561" t="s">
        <v>1053</v>
      </c>
      <c r="AY162" s="278">
        <f t="shared" si="1514"/>
        <v>0</v>
      </c>
      <c r="AZ162" s="561" t="s">
        <v>1053</v>
      </c>
      <c r="BA162" s="278">
        <f t="shared" si="1515"/>
        <v>0</v>
      </c>
      <c r="BB162" s="561"/>
      <c r="BC162" s="278">
        <f t="shared" si="1516"/>
        <v>0</v>
      </c>
      <c r="BD162" s="561"/>
      <c r="BE162" s="278">
        <f t="shared" si="1517"/>
        <v>0</v>
      </c>
      <c r="BF162" s="561"/>
      <c r="BG162" s="278">
        <f t="shared" si="1518"/>
        <v>0</v>
      </c>
      <c r="BH162" s="561"/>
      <c r="BI162" s="278">
        <f t="shared" si="1519"/>
        <v>0</v>
      </c>
      <c r="BJ162" s="561"/>
      <c r="BK162" s="278">
        <f t="shared" si="1520"/>
        <v>0</v>
      </c>
      <c r="BL162" s="561"/>
      <c r="BM162" s="278">
        <f t="shared" si="1521"/>
        <v>0</v>
      </c>
      <c r="BN162" s="561"/>
      <c r="BO162" s="278">
        <f t="shared" si="1522"/>
        <v>0</v>
      </c>
      <c r="BP162" s="561"/>
      <c r="BQ162" s="563">
        <f t="shared" si="994"/>
        <v>0</v>
      </c>
      <c r="BR162" s="322">
        <f t="shared" si="1331"/>
        <v>0</v>
      </c>
      <c r="BS162" s="27" t="b">
        <f>D162='Orçamento Detalhado'!J168</f>
        <v>1</v>
      </c>
    </row>
    <row r="163" spans="2:71" ht="18" customHeight="1" outlineLevel="2" thickTop="1" thickBot="1">
      <c r="B163" s="213" t="s">
        <v>485</v>
      </c>
      <c r="C163" s="275" t="str">
        <f>IF(VLOOKUP(B163,'Orçamento Detalhado'!$A$11:$I$531,4,)="","",(VLOOKUP(B163,'Orçamento Detalhado'!$A$11:$I$531,4,)))</f>
        <v>Juntas estruturais</v>
      </c>
      <c r="D163" s="276" t="str">
        <f>IF(B163="","",VLOOKUP($B163,'Orçamento Detalhado'!$A$11:$J$531,10,))</f>
        <v/>
      </c>
      <c r="E163" s="277">
        <f t="shared" si="1330"/>
        <v>0</v>
      </c>
      <c r="F163" s="574">
        <v>159</v>
      </c>
      <c r="G163" s="278">
        <f t="shared" si="1492"/>
        <v>0</v>
      </c>
      <c r="H163" s="561"/>
      <c r="I163" s="278">
        <f t="shared" si="1493"/>
        <v>0</v>
      </c>
      <c r="J163" s="561"/>
      <c r="K163" s="278">
        <f t="shared" si="1494"/>
        <v>0</v>
      </c>
      <c r="L163" s="561"/>
      <c r="M163" s="278">
        <f t="shared" si="1495"/>
        <v>0</v>
      </c>
      <c r="N163" s="561"/>
      <c r="O163" s="278">
        <f t="shared" si="1496"/>
        <v>0</v>
      </c>
      <c r="P163" s="561"/>
      <c r="Q163" s="278">
        <f t="shared" si="1497"/>
        <v>0</v>
      </c>
      <c r="R163" s="561"/>
      <c r="S163" s="278">
        <f t="shared" si="1498"/>
        <v>0</v>
      </c>
      <c r="T163" s="561"/>
      <c r="U163" s="278">
        <f t="shared" si="1499"/>
        <v>0</v>
      </c>
      <c r="V163" s="561"/>
      <c r="W163" s="278">
        <f t="shared" si="1500"/>
        <v>0</v>
      </c>
      <c r="X163" s="561"/>
      <c r="Y163" s="278">
        <f t="shared" si="1501"/>
        <v>0</v>
      </c>
      <c r="Z163" s="561"/>
      <c r="AA163" s="278">
        <f t="shared" si="1502"/>
        <v>0</v>
      </c>
      <c r="AB163" s="561"/>
      <c r="AC163" s="278">
        <f t="shared" si="1503"/>
        <v>0</v>
      </c>
      <c r="AD163" s="561"/>
      <c r="AE163" s="278">
        <f t="shared" si="1504"/>
        <v>0</v>
      </c>
      <c r="AF163" s="561"/>
      <c r="AG163" s="278">
        <f t="shared" si="1505"/>
        <v>0</v>
      </c>
      <c r="AH163" s="561" t="s">
        <v>1053</v>
      </c>
      <c r="AI163" s="278">
        <f t="shared" si="1506"/>
        <v>0</v>
      </c>
      <c r="AJ163" s="561" t="s">
        <v>1053</v>
      </c>
      <c r="AK163" s="278">
        <f t="shared" si="1507"/>
        <v>0</v>
      </c>
      <c r="AL163" s="561" t="s">
        <v>1053</v>
      </c>
      <c r="AM163" s="278">
        <f t="shared" si="1508"/>
        <v>0</v>
      </c>
      <c r="AN163" s="561" t="s">
        <v>1053</v>
      </c>
      <c r="AO163" s="278">
        <f t="shared" si="1509"/>
        <v>0</v>
      </c>
      <c r="AP163" s="561" t="s">
        <v>1053</v>
      </c>
      <c r="AQ163" s="278">
        <f t="shared" si="1510"/>
        <v>0</v>
      </c>
      <c r="AR163" s="561" t="s">
        <v>1053</v>
      </c>
      <c r="AS163" s="278">
        <f t="shared" si="1511"/>
        <v>0</v>
      </c>
      <c r="AT163" s="561" t="s">
        <v>1053</v>
      </c>
      <c r="AU163" s="278">
        <f t="shared" si="1512"/>
        <v>0</v>
      </c>
      <c r="AV163" s="561" t="s">
        <v>1053</v>
      </c>
      <c r="AW163" s="278">
        <f t="shared" si="1513"/>
        <v>0</v>
      </c>
      <c r="AX163" s="561" t="s">
        <v>1053</v>
      </c>
      <c r="AY163" s="278">
        <f t="shared" si="1514"/>
        <v>0</v>
      </c>
      <c r="AZ163" s="561" t="s">
        <v>1053</v>
      </c>
      <c r="BA163" s="278">
        <f t="shared" si="1515"/>
        <v>0</v>
      </c>
      <c r="BB163" s="561"/>
      <c r="BC163" s="278">
        <f t="shared" si="1516"/>
        <v>0</v>
      </c>
      <c r="BD163" s="561"/>
      <c r="BE163" s="278">
        <f t="shared" si="1517"/>
        <v>0</v>
      </c>
      <c r="BF163" s="561"/>
      <c r="BG163" s="278">
        <f t="shared" si="1518"/>
        <v>0</v>
      </c>
      <c r="BH163" s="561"/>
      <c r="BI163" s="278">
        <f t="shared" si="1519"/>
        <v>0</v>
      </c>
      <c r="BJ163" s="561"/>
      <c r="BK163" s="278">
        <f t="shared" si="1520"/>
        <v>0</v>
      </c>
      <c r="BL163" s="561"/>
      <c r="BM163" s="278">
        <f t="shared" si="1521"/>
        <v>0</v>
      </c>
      <c r="BN163" s="561"/>
      <c r="BO163" s="278">
        <f t="shared" si="1522"/>
        <v>0</v>
      </c>
      <c r="BP163" s="561"/>
      <c r="BQ163" s="563">
        <f t="shared" si="994"/>
        <v>0</v>
      </c>
      <c r="BR163" s="322">
        <f t="shared" si="1331"/>
        <v>0</v>
      </c>
      <c r="BS163" s="27" t="b">
        <f>D163='Orçamento Detalhado'!J169</f>
        <v>1</v>
      </c>
    </row>
    <row r="164" spans="2:71" ht="18" customHeight="1" outlineLevel="2" thickTop="1" thickBot="1">
      <c r="B164" s="213" t="s">
        <v>487</v>
      </c>
      <c r="C164" s="275" t="str">
        <f>IF(VLOOKUP(B164,'Orçamento Detalhado'!$A$11:$I$531,4,)="","",(VLOOKUP(B164,'Orçamento Detalhado'!$A$11:$I$531,4,)))</f>
        <v/>
      </c>
      <c r="D164" s="276" t="str">
        <f>IF(B164="","",VLOOKUP($B164,'Orçamento Detalhado'!$A$11:$J$531,10,))</f>
        <v/>
      </c>
      <c r="E164" s="277">
        <f t="shared" si="1330"/>
        <v>0</v>
      </c>
      <c r="F164" s="574">
        <v>160</v>
      </c>
      <c r="G164" s="278">
        <f t="shared" si="1492"/>
        <v>0</v>
      </c>
      <c r="H164" s="561"/>
      <c r="I164" s="278">
        <f t="shared" si="1493"/>
        <v>0</v>
      </c>
      <c r="J164" s="561"/>
      <c r="K164" s="278">
        <f t="shared" si="1494"/>
        <v>0</v>
      </c>
      <c r="L164" s="561"/>
      <c r="M164" s="278">
        <f t="shared" si="1495"/>
        <v>0</v>
      </c>
      <c r="N164" s="561"/>
      <c r="O164" s="278">
        <f t="shared" si="1496"/>
        <v>0</v>
      </c>
      <c r="P164" s="561"/>
      <c r="Q164" s="278">
        <f t="shared" si="1497"/>
        <v>0</v>
      </c>
      <c r="R164" s="561"/>
      <c r="S164" s="278">
        <f t="shared" si="1498"/>
        <v>0</v>
      </c>
      <c r="T164" s="561"/>
      <c r="U164" s="278">
        <f t="shared" si="1499"/>
        <v>0</v>
      </c>
      <c r="V164" s="561"/>
      <c r="W164" s="278">
        <f t="shared" si="1500"/>
        <v>0</v>
      </c>
      <c r="X164" s="561"/>
      <c r="Y164" s="278">
        <f t="shared" si="1501"/>
        <v>0</v>
      </c>
      <c r="Z164" s="561"/>
      <c r="AA164" s="278">
        <f t="shared" si="1502"/>
        <v>0</v>
      </c>
      <c r="AB164" s="561"/>
      <c r="AC164" s="278">
        <f t="shared" si="1503"/>
        <v>0</v>
      </c>
      <c r="AD164" s="561"/>
      <c r="AE164" s="278">
        <f t="shared" si="1504"/>
        <v>0</v>
      </c>
      <c r="AF164" s="561"/>
      <c r="AG164" s="278">
        <f t="shared" si="1505"/>
        <v>0</v>
      </c>
      <c r="AH164" s="561" t="s">
        <v>1053</v>
      </c>
      <c r="AI164" s="278">
        <f t="shared" si="1506"/>
        <v>0</v>
      </c>
      <c r="AJ164" s="561" t="s">
        <v>1053</v>
      </c>
      <c r="AK164" s="278">
        <f t="shared" si="1507"/>
        <v>0</v>
      </c>
      <c r="AL164" s="561" t="s">
        <v>1053</v>
      </c>
      <c r="AM164" s="278">
        <f t="shared" si="1508"/>
        <v>0</v>
      </c>
      <c r="AN164" s="561" t="s">
        <v>1053</v>
      </c>
      <c r="AO164" s="278">
        <f t="shared" si="1509"/>
        <v>0</v>
      </c>
      <c r="AP164" s="561" t="s">
        <v>1053</v>
      </c>
      <c r="AQ164" s="278">
        <f t="shared" si="1510"/>
        <v>0</v>
      </c>
      <c r="AR164" s="561" t="s">
        <v>1053</v>
      </c>
      <c r="AS164" s="278">
        <f t="shared" si="1511"/>
        <v>0</v>
      </c>
      <c r="AT164" s="561" t="s">
        <v>1053</v>
      </c>
      <c r="AU164" s="278">
        <f t="shared" si="1512"/>
        <v>0</v>
      </c>
      <c r="AV164" s="561" t="s">
        <v>1053</v>
      </c>
      <c r="AW164" s="278">
        <f t="shared" si="1513"/>
        <v>0</v>
      </c>
      <c r="AX164" s="561" t="s">
        <v>1053</v>
      </c>
      <c r="AY164" s="278">
        <f t="shared" si="1514"/>
        <v>0</v>
      </c>
      <c r="AZ164" s="561" t="s">
        <v>1053</v>
      </c>
      <c r="BA164" s="278">
        <f t="shared" si="1515"/>
        <v>0</v>
      </c>
      <c r="BB164" s="561"/>
      <c r="BC164" s="278">
        <f t="shared" si="1516"/>
        <v>0</v>
      </c>
      <c r="BD164" s="561"/>
      <c r="BE164" s="278">
        <f t="shared" si="1517"/>
        <v>0</v>
      </c>
      <c r="BF164" s="561"/>
      <c r="BG164" s="278">
        <f t="shared" si="1518"/>
        <v>0</v>
      </c>
      <c r="BH164" s="561"/>
      <c r="BI164" s="278">
        <f t="shared" si="1519"/>
        <v>0</v>
      </c>
      <c r="BJ164" s="561"/>
      <c r="BK164" s="278">
        <f t="shared" si="1520"/>
        <v>0</v>
      </c>
      <c r="BL164" s="561"/>
      <c r="BM164" s="278">
        <f t="shared" si="1521"/>
        <v>0</v>
      </c>
      <c r="BN164" s="561"/>
      <c r="BO164" s="278">
        <f t="shared" si="1522"/>
        <v>0</v>
      </c>
      <c r="BP164" s="561"/>
      <c r="BQ164" s="563">
        <f t="shared" si="994"/>
        <v>0</v>
      </c>
      <c r="BR164" s="322">
        <f t="shared" si="1331"/>
        <v>0</v>
      </c>
      <c r="BS164" s="27" t="b">
        <f>D164='Orçamento Detalhado'!J170</f>
        <v>1</v>
      </c>
    </row>
    <row r="165" spans="2:71" ht="18" customHeight="1" outlineLevel="2" thickTop="1" thickBot="1">
      <c r="B165" s="213" t="s">
        <v>488</v>
      </c>
      <c r="C165" s="275" t="str">
        <f>IF(VLOOKUP(B165,'Orçamento Detalhado'!$A$11:$I$531,4,)="","",(VLOOKUP(B165,'Orçamento Detalhado'!$A$11:$I$531,4,)))</f>
        <v/>
      </c>
      <c r="D165" s="276" t="str">
        <f>IF(B165="","",VLOOKUP($B165,'Orçamento Detalhado'!$A$11:$J$531,10,))</f>
        <v/>
      </c>
      <c r="E165" s="277">
        <f t="shared" si="1330"/>
        <v>0</v>
      </c>
      <c r="F165" s="574">
        <v>161</v>
      </c>
      <c r="G165" s="278">
        <f t="shared" si="1492"/>
        <v>0</v>
      </c>
      <c r="H165" s="561"/>
      <c r="I165" s="278">
        <f t="shared" si="1493"/>
        <v>0</v>
      </c>
      <c r="J165" s="561"/>
      <c r="K165" s="278">
        <f t="shared" si="1494"/>
        <v>0</v>
      </c>
      <c r="L165" s="561"/>
      <c r="M165" s="278">
        <f t="shared" si="1495"/>
        <v>0</v>
      </c>
      <c r="N165" s="561"/>
      <c r="O165" s="278">
        <f t="shared" si="1496"/>
        <v>0</v>
      </c>
      <c r="P165" s="561"/>
      <c r="Q165" s="278">
        <f t="shared" si="1497"/>
        <v>0</v>
      </c>
      <c r="R165" s="561"/>
      <c r="S165" s="278">
        <f t="shared" si="1498"/>
        <v>0</v>
      </c>
      <c r="T165" s="561"/>
      <c r="U165" s="278">
        <f t="shared" si="1499"/>
        <v>0</v>
      </c>
      <c r="V165" s="561"/>
      <c r="W165" s="278">
        <f t="shared" si="1500"/>
        <v>0</v>
      </c>
      <c r="X165" s="561"/>
      <c r="Y165" s="278">
        <f t="shared" si="1501"/>
        <v>0</v>
      </c>
      <c r="Z165" s="561"/>
      <c r="AA165" s="278">
        <f t="shared" si="1502"/>
        <v>0</v>
      </c>
      <c r="AB165" s="561"/>
      <c r="AC165" s="278">
        <f t="shared" si="1503"/>
        <v>0</v>
      </c>
      <c r="AD165" s="561"/>
      <c r="AE165" s="278">
        <f t="shared" si="1504"/>
        <v>0</v>
      </c>
      <c r="AF165" s="561"/>
      <c r="AG165" s="278">
        <f t="shared" si="1505"/>
        <v>0</v>
      </c>
      <c r="AH165" s="561" t="s">
        <v>1053</v>
      </c>
      <c r="AI165" s="278">
        <f t="shared" si="1506"/>
        <v>0</v>
      </c>
      <c r="AJ165" s="561" t="s">
        <v>1053</v>
      </c>
      <c r="AK165" s="278">
        <f t="shared" si="1507"/>
        <v>0</v>
      </c>
      <c r="AL165" s="561" t="s">
        <v>1053</v>
      </c>
      <c r="AM165" s="278">
        <f t="shared" si="1508"/>
        <v>0</v>
      </c>
      <c r="AN165" s="561" t="s">
        <v>1053</v>
      </c>
      <c r="AO165" s="278">
        <f t="shared" si="1509"/>
        <v>0</v>
      </c>
      <c r="AP165" s="561" t="s">
        <v>1053</v>
      </c>
      <c r="AQ165" s="278">
        <f t="shared" si="1510"/>
        <v>0</v>
      </c>
      <c r="AR165" s="561" t="s">
        <v>1053</v>
      </c>
      <c r="AS165" s="278">
        <f t="shared" si="1511"/>
        <v>0</v>
      </c>
      <c r="AT165" s="561" t="s">
        <v>1053</v>
      </c>
      <c r="AU165" s="278">
        <f t="shared" si="1512"/>
        <v>0</v>
      </c>
      <c r="AV165" s="561" t="s">
        <v>1053</v>
      </c>
      <c r="AW165" s="278">
        <f t="shared" si="1513"/>
        <v>0</v>
      </c>
      <c r="AX165" s="561" t="s">
        <v>1053</v>
      </c>
      <c r="AY165" s="278">
        <f t="shared" si="1514"/>
        <v>0</v>
      </c>
      <c r="AZ165" s="561" t="s">
        <v>1053</v>
      </c>
      <c r="BA165" s="278">
        <f t="shared" si="1515"/>
        <v>0</v>
      </c>
      <c r="BB165" s="561"/>
      <c r="BC165" s="278">
        <f t="shared" si="1516"/>
        <v>0</v>
      </c>
      <c r="BD165" s="561"/>
      <c r="BE165" s="278">
        <f t="shared" si="1517"/>
        <v>0</v>
      </c>
      <c r="BF165" s="561"/>
      <c r="BG165" s="278">
        <f t="shared" si="1518"/>
        <v>0</v>
      </c>
      <c r="BH165" s="561"/>
      <c r="BI165" s="278">
        <f t="shared" si="1519"/>
        <v>0</v>
      </c>
      <c r="BJ165" s="561"/>
      <c r="BK165" s="278">
        <f t="shared" si="1520"/>
        <v>0</v>
      </c>
      <c r="BL165" s="561"/>
      <c r="BM165" s="278">
        <f t="shared" si="1521"/>
        <v>0</v>
      </c>
      <c r="BN165" s="561"/>
      <c r="BO165" s="278">
        <f t="shared" si="1522"/>
        <v>0</v>
      </c>
      <c r="BP165" s="561"/>
      <c r="BQ165" s="563">
        <f t="shared" si="994"/>
        <v>0</v>
      </c>
      <c r="BR165" s="322">
        <f t="shared" si="1331"/>
        <v>0</v>
      </c>
      <c r="BS165" s="27" t="b">
        <f>D165='Orçamento Detalhado'!J171</f>
        <v>1</v>
      </c>
    </row>
    <row r="166" spans="2:71" ht="18" customHeight="1" outlineLevel="2" thickTop="1" thickBot="1">
      <c r="B166" s="213" t="s">
        <v>489</v>
      </c>
      <c r="C166" s="275" t="str">
        <f>IF(VLOOKUP(B166,'Orçamento Detalhado'!$A$11:$I$531,4,)="","",(VLOOKUP(B166,'Orçamento Detalhado'!$A$11:$I$531,4,)))</f>
        <v/>
      </c>
      <c r="D166" s="276" t="str">
        <f>IF(B166="","",VLOOKUP($B166,'Orçamento Detalhado'!$A$11:$J$531,10,))</f>
        <v/>
      </c>
      <c r="E166" s="277">
        <f t="shared" si="1330"/>
        <v>0</v>
      </c>
      <c r="F166" s="574">
        <v>162</v>
      </c>
      <c r="G166" s="278">
        <f t="shared" ref="G166:G167" si="1523">IFERROR($D166*H166,0)</f>
        <v>0</v>
      </c>
      <c r="H166" s="561"/>
      <c r="I166" s="278">
        <f t="shared" ref="I166:I167" si="1524">IFERROR($D166*J166,0)</f>
        <v>0</v>
      </c>
      <c r="J166" s="561"/>
      <c r="K166" s="278">
        <f t="shared" ref="K166:K167" si="1525">IFERROR($D166*L166,0)</f>
        <v>0</v>
      </c>
      <c r="L166" s="561"/>
      <c r="M166" s="278">
        <f t="shared" ref="M166:M167" si="1526">IFERROR($D166*N166,0)</f>
        <v>0</v>
      </c>
      <c r="N166" s="561"/>
      <c r="O166" s="278">
        <f t="shared" ref="O166:O167" si="1527">IFERROR($D166*P166,0)</f>
        <v>0</v>
      </c>
      <c r="P166" s="561"/>
      <c r="Q166" s="278">
        <f t="shared" ref="Q166:Q167" si="1528">IFERROR($D166*R166,0)</f>
        <v>0</v>
      </c>
      <c r="R166" s="561"/>
      <c r="S166" s="278">
        <f t="shared" ref="S166:S167" si="1529">IFERROR($D166*T166,0)</f>
        <v>0</v>
      </c>
      <c r="T166" s="561"/>
      <c r="U166" s="278">
        <f t="shared" ref="U166:U167" si="1530">IFERROR($D166*V166,0)</f>
        <v>0</v>
      </c>
      <c r="V166" s="561"/>
      <c r="W166" s="278">
        <f t="shared" ref="W166:W167" si="1531">IFERROR($D166*X166,0)</f>
        <v>0</v>
      </c>
      <c r="X166" s="561"/>
      <c r="Y166" s="278">
        <f t="shared" ref="Y166:Y167" si="1532">IFERROR($D166*Z166,0)</f>
        <v>0</v>
      </c>
      <c r="Z166" s="561"/>
      <c r="AA166" s="278">
        <f t="shared" ref="AA166:AA167" si="1533">IFERROR($D166*AB166,0)</f>
        <v>0</v>
      </c>
      <c r="AB166" s="561"/>
      <c r="AC166" s="278">
        <f t="shared" ref="AC166:AC167" si="1534">IFERROR($D166*AD166,0)</f>
        <v>0</v>
      </c>
      <c r="AD166" s="561"/>
      <c r="AE166" s="278">
        <f t="shared" ref="AE166:AE167" si="1535">IFERROR($D166*AF166,0)</f>
        <v>0</v>
      </c>
      <c r="AF166" s="561"/>
      <c r="AG166" s="278">
        <f t="shared" ref="AG166:AG167" si="1536">IFERROR($D166*AH166,0)</f>
        <v>0</v>
      </c>
      <c r="AH166" s="561" t="s">
        <v>1053</v>
      </c>
      <c r="AI166" s="278">
        <f t="shared" ref="AI166:AI167" si="1537">IFERROR($D166*AJ166,0)</f>
        <v>0</v>
      </c>
      <c r="AJ166" s="561" t="s">
        <v>1053</v>
      </c>
      <c r="AK166" s="278">
        <f t="shared" ref="AK166:AK167" si="1538">IFERROR($D166*AL166,0)</f>
        <v>0</v>
      </c>
      <c r="AL166" s="561" t="s">
        <v>1053</v>
      </c>
      <c r="AM166" s="278">
        <f t="shared" ref="AM166:AM167" si="1539">IFERROR($D166*AN166,0)</f>
        <v>0</v>
      </c>
      <c r="AN166" s="561" t="s">
        <v>1053</v>
      </c>
      <c r="AO166" s="278">
        <f t="shared" ref="AO166:AO167" si="1540">IFERROR($D166*AP166,0)</f>
        <v>0</v>
      </c>
      <c r="AP166" s="561" t="s">
        <v>1053</v>
      </c>
      <c r="AQ166" s="278">
        <f t="shared" ref="AQ166:AQ167" si="1541">IFERROR($D166*AR166,0)</f>
        <v>0</v>
      </c>
      <c r="AR166" s="561" t="s">
        <v>1053</v>
      </c>
      <c r="AS166" s="278">
        <f t="shared" ref="AS166:AS167" si="1542">IFERROR($D166*AT166,0)</f>
        <v>0</v>
      </c>
      <c r="AT166" s="561" t="s">
        <v>1053</v>
      </c>
      <c r="AU166" s="278">
        <f t="shared" ref="AU166:AU167" si="1543">IFERROR($D166*AV166,0)</f>
        <v>0</v>
      </c>
      <c r="AV166" s="561" t="s">
        <v>1053</v>
      </c>
      <c r="AW166" s="278">
        <f t="shared" ref="AW166:AW167" si="1544">IFERROR($D166*AX166,0)</f>
        <v>0</v>
      </c>
      <c r="AX166" s="561" t="s">
        <v>1053</v>
      </c>
      <c r="AY166" s="278">
        <f t="shared" ref="AY166:AY167" si="1545">IFERROR($D166*AZ166,0)</f>
        <v>0</v>
      </c>
      <c r="AZ166" s="561" t="s">
        <v>1053</v>
      </c>
      <c r="BA166" s="278">
        <f t="shared" ref="BA166:BA167" si="1546">IFERROR($D166*BB166,0)</f>
        <v>0</v>
      </c>
      <c r="BB166" s="561"/>
      <c r="BC166" s="278">
        <f t="shared" ref="BC166:BC167" si="1547">IFERROR($D166*BD166,0)</f>
        <v>0</v>
      </c>
      <c r="BD166" s="561"/>
      <c r="BE166" s="278">
        <f t="shared" ref="BE166:BE167" si="1548">IFERROR($D166*BF166,0)</f>
        <v>0</v>
      </c>
      <c r="BF166" s="561"/>
      <c r="BG166" s="278">
        <f t="shared" ref="BG166:BG167" si="1549">IFERROR($D166*BH166,0)</f>
        <v>0</v>
      </c>
      <c r="BH166" s="561"/>
      <c r="BI166" s="278">
        <f t="shared" ref="BI166:BI167" si="1550">IFERROR($D166*BJ166,0)</f>
        <v>0</v>
      </c>
      <c r="BJ166" s="561"/>
      <c r="BK166" s="278">
        <f t="shared" ref="BK166:BK167" si="1551">IFERROR($D166*BL166,0)</f>
        <v>0</v>
      </c>
      <c r="BL166" s="561"/>
      <c r="BM166" s="278">
        <f t="shared" ref="BM166:BM167" si="1552">IFERROR($D166*BN166,0)</f>
        <v>0</v>
      </c>
      <c r="BN166" s="561"/>
      <c r="BO166" s="278">
        <f t="shared" ref="BO166:BO167" si="1553">IFERROR($D166*BP166,0)</f>
        <v>0</v>
      </c>
      <c r="BP166" s="561"/>
      <c r="BQ166" s="563">
        <f t="shared" ref="BQ166:BQ167" si="1554">SUM(BN166,BL166,BJ166,BH166,BF166,BD166,BB166,AZ166,AX166,AV166,AT166,AR166,AP166,AN166,AL166,AJ166,AH166,AF166,AD166,AB166,Z166,X166,V166,T166,R166,P166,N166,L166,J166,H166,BP166)</f>
        <v>0</v>
      </c>
      <c r="BR166" s="322">
        <f t="shared" si="1331"/>
        <v>0</v>
      </c>
      <c r="BS166" s="27" t="b">
        <f>D166='Orçamento Detalhado'!J172</f>
        <v>1</v>
      </c>
    </row>
    <row r="167" spans="2:71" ht="18" customHeight="1" outlineLevel="2" thickTop="1" thickBot="1">
      <c r="B167" s="213" t="s">
        <v>490</v>
      </c>
      <c r="C167" s="275" t="str">
        <f>IF(VLOOKUP(B167,'Orçamento Detalhado'!$A$11:$I$531,4,)="","",(VLOOKUP(B167,'Orçamento Detalhado'!$A$11:$I$531,4,)))</f>
        <v/>
      </c>
      <c r="D167" s="276" t="str">
        <f>IF(B167="","",VLOOKUP($B167,'Orçamento Detalhado'!$A$11:$J$531,10,))</f>
        <v/>
      </c>
      <c r="E167" s="277">
        <f t="shared" si="1330"/>
        <v>0</v>
      </c>
      <c r="F167" s="574">
        <v>163</v>
      </c>
      <c r="G167" s="278">
        <f t="shared" si="1523"/>
        <v>0</v>
      </c>
      <c r="H167" s="561"/>
      <c r="I167" s="278">
        <f t="shared" si="1524"/>
        <v>0</v>
      </c>
      <c r="J167" s="561"/>
      <c r="K167" s="278">
        <f t="shared" si="1525"/>
        <v>0</v>
      </c>
      <c r="L167" s="561"/>
      <c r="M167" s="278">
        <f t="shared" si="1526"/>
        <v>0</v>
      </c>
      <c r="N167" s="561"/>
      <c r="O167" s="278">
        <f t="shared" si="1527"/>
        <v>0</v>
      </c>
      <c r="P167" s="561"/>
      <c r="Q167" s="278">
        <f t="shared" si="1528"/>
        <v>0</v>
      </c>
      <c r="R167" s="561"/>
      <c r="S167" s="278">
        <f t="shared" si="1529"/>
        <v>0</v>
      </c>
      <c r="T167" s="561"/>
      <c r="U167" s="278">
        <f t="shared" si="1530"/>
        <v>0</v>
      </c>
      <c r="V167" s="561"/>
      <c r="W167" s="278">
        <f t="shared" si="1531"/>
        <v>0</v>
      </c>
      <c r="X167" s="561"/>
      <c r="Y167" s="278">
        <f t="shared" si="1532"/>
        <v>0</v>
      </c>
      <c r="Z167" s="561"/>
      <c r="AA167" s="278">
        <f t="shared" si="1533"/>
        <v>0</v>
      </c>
      <c r="AB167" s="561"/>
      <c r="AC167" s="278">
        <f t="shared" si="1534"/>
        <v>0</v>
      </c>
      <c r="AD167" s="561"/>
      <c r="AE167" s="278">
        <f t="shared" si="1535"/>
        <v>0</v>
      </c>
      <c r="AF167" s="561"/>
      <c r="AG167" s="278">
        <f t="shared" si="1536"/>
        <v>0</v>
      </c>
      <c r="AH167" s="561" t="s">
        <v>1053</v>
      </c>
      <c r="AI167" s="278">
        <f t="shared" si="1537"/>
        <v>0</v>
      </c>
      <c r="AJ167" s="561" t="s">
        <v>1053</v>
      </c>
      <c r="AK167" s="278">
        <f t="shared" si="1538"/>
        <v>0</v>
      </c>
      <c r="AL167" s="561" t="s">
        <v>1053</v>
      </c>
      <c r="AM167" s="278">
        <f t="shared" si="1539"/>
        <v>0</v>
      </c>
      <c r="AN167" s="561" t="s">
        <v>1053</v>
      </c>
      <c r="AO167" s="278">
        <f t="shared" si="1540"/>
        <v>0</v>
      </c>
      <c r="AP167" s="561" t="s">
        <v>1053</v>
      </c>
      <c r="AQ167" s="278">
        <f t="shared" si="1541"/>
        <v>0</v>
      </c>
      <c r="AR167" s="561" t="s">
        <v>1053</v>
      </c>
      <c r="AS167" s="278">
        <f t="shared" si="1542"/>
        <v>0</v>
      </c>
      <c r="AT167" s="561" t="s">
        <v>1053</v>
      </c>
      <c r="AU167" s="278">
        <f t="shared" si="1543"/>
        <v>0</v>
      </c>
      <c r="AV167" s="561" t="s">
        <v>1053</v>
      </c>
      <c r="AW167" s="278">
        <f t="shared" si="1544"/>
        <v>0</v>
      </c>
      <c r="AX167" s="561" t="s">
        <v>1053</v>
      </c>
      <c r="AY167" s="278">
        <f t="shared" si="1545"/>
        <v>0</v>
      </c>
      <c r="AZ167" s="561" t="s">
        <v>1053</v>
      </c>
      <c r="BA167" s="278">
        <f t="shared" si="1546"/>
        <v>0</v>
      </c>
      <c r="BB167" s="561"/>
      <c r="BC167" s="278">
        <f t="shared" si="1547"/>
        <v>0</v>
      </c>
      <c r="BD167" s="561"/>
      <c r="BE167" s="278">
        <f t="shared" si="1548"/>
        <v>0</v>
      </c>
      <c r="BF167" s="561"/>
      <c r="BG167" s="278">
        <f t="shared" si="1549"/>
        <v>0</v>
      </c>
      <c r="BH167" s="561"/>
      <c r="BI167" s="278">
        <f t="shared" si="1550"/>
        <v>0</v>
      </c>
      <c r="BJ167" s="561"/>
      <c r="BK167" s="278">
        <f t="shared" si="1551"/>
        <v>0</v>
      </c>
      <c r="BL167" s="561"/>
      <c r="BM167" s="278">
        <f t="shared" si="1552"/>
        <v>0</v>
      </c>
      <c r="BN167" s="561"/>
      <c r="BO167" s="278">
        <f t="shared" si="1553"/>
        <v>0</v>
      </c>
      <c r="BP167" s="561"/>
      <c r="BQ167" s="563">
        <f t="shared" si="1554"/>
        <v>0</v>
      </c>
      <c r="BR167" s="322">
        <f t="shared" si="1331"/>
        <v>0</v>
      </c>
      <c r="BS167" s="27" t="b">
        <f>D167='Orçamento Detalhado'!J173</f>
        <v>1</v>
      </c>
    </row>
    <row r="168" spans="2:71" ht="18" customHeight="1" outlineLevel="2" thickTop="1" thickBot="1">
      <c r="B168" s="213" t="s">
        <v>491</v>
      </c>
      <c r="C168" s="275" t="str">
        <f>IF(VLOOKUP(B168,'Orçamento Detalhado'!$A$11:$I$531,4,)="","",(VLOOKUP(B168,'Orçamento Detalhado'!$A$11:$I$531,4,)))</f>
        <v/>
      </c>
      <c r="D168" s="276" t="str">
        <f>IF(B168="","",VLOOKUP($B168,'Orçamento Detalhado'!$A$11:$J$531,10,))</f>
        <v/>
      </c>
      <c r="E168" s="277">
        <f t="shared" si="1330"/>
        <v>0</v>
      </c>
      <c r="F168" s="574">
        <v>164</v>
      </c>
      <c r="G168" s="278">
        <f t="shared" ref="G168" si="1555">IFERROR($D168*H168,0)</f>
        <v>0</v>
      </c>
      <c r="H168" s="561"/>
      <c r="I168" s="278">
        <f t="shared" ref="I168" si="1556">IFERROR($D168*J168,0)</f>
        <v>0</v>
      </c>
      <c r="J168" s="561"/>
      <c r="K168" s="278">
        <f t="shared" ref="K168" si="1557">IFERROR($D168*L168,0)</f>
        <v>0</v>
      </c>
      <c r="L168" s="561"/>
      <c r="M168" s="278">
        <f t="shared" ref="M168" si="1558">IFERROR($D168*N168,0)</f>
        <v>0</v>
      </c>
      <c r="N168" s="561"/>
      <c r="O168" s="278">
        <f t="shared" ref="O168" si="1559">IFERROR($D168*P168,0)</f>
        <v>0</v>
      </c>
      <c r="P168" s="561"/>
      <c r="Q168" s="278">
        <f t="shared" ref="Q168" si="1560">IFERROR($D168*R168,0)</f>
        <v>0</v>
      </c>
      <c r="R168" s="561"/>
      <c r="S168" s="278">
        <f t="shared" ref="S168" si="1561">IFERROR($D168*T168,0)</f>
        <v>0</v>
      </c>
      <c r="T168" s="561"/>
      <c r="U168" s="278">
        <f t="shared" ref="U168" si="1562">IFERROR($D168*V168,0)</f>
        <v>0</v>
      </c>
      <c r="V168" s="561"/>
      <c r="W168" s="278">
        <f t="shared" ref="W168" si="1563">IFERROR($D168*X168,0)</f>
        <v>0</v>
      </c>
      <c r="X168" s="561"/>
      <c r="Y168" s="278">
        <f t="shared" ref="Y168" si="1564">IFERROR($D168*Z168,0)</f>
        <v>0</v>
      </c>
      <c r="Z168" s="561"/>
      <c r="AA168" s="278">
        <f t="shared" ref="AA168" si="1565">IFERROR($D168*AB168,0)</f>
        <v>0</v>
      </c>
      <c r="AB168" s="561"/>
      <c r="AC168" s="278">
        <f t="shared" ref="AC168" si="1566">IFERROR($D168*AD168,0)</f>
        <v>0</v>
      </c>
      <c r="AD168" s="561"/>
      <c r="AE168" s="278">
        <f t="shared" ref="AE168" si="1567">IFERROR($D168*AF168,0)</f>
        <v>0</v>
      </c>
      <c r="AF168" s="561"/>
      <c r="AG168" s="278">
        <f t="shared" ref="AG168" si="1568">IFERROR($D168*AH168,0)</f>
        <v>0</v>
      </c>
      <c r="AH168" s="561" t="s">
        <v>1053</v>
      </c>
      <c r="AI168" s="278">
        <f t="shared" ref="AI168" si="1569">IFERROR($D168*AJ168,0)</f>
        <v>0</v>
      </c>
      <c r="AJ168" s="561" t="s">
        <v>1053</v>
      </c>
      <c r="AK168" s="278">
        <f t="shared" ref="AK168" si="1570">IFERROR($D168*AL168,0)</f>
        <v>0</v>
      </c>
      <c r="AL168" s="561" t="s">
        <v>1053</v>
      </c>
      <c r="AM168" s="278">
        <f t="shared" ref="AM168" si="1571">IFERROR($D168*AN168,0)</f>
        <v>0</v>
      </c>
      <c r="AN168" s="561" t="s">
        <v>1053</v>
      </c>
      <c r="AO168" s="278">
        <f t="shared" ref="AO168" si="1572">IFERROR($D168*AP168,0)</f>
        <v>0</v>
      </c>
      <c r="AP168" s="561" t="s">
        <v>1053</v>
      </c>
      <c r="AQ168" s="278">
        <f t="shared" ref="AQ168" si="1573">IFERROR($D168*AR168,0)</f>
        <v>0</v>
      </c>
      <c r="AR168" s="561" t="s">
        <v>1053</v>
      </c>
      <c r="AS168" s="278">
        <f t="shared" ref="AS168" si="1574">IFERROR($D168*AT168,0)</f>
        <v>0</v>
      </c>
      <c r="AT168" s="561" t="s">
        <v>1053</v>
      </c>
      <c r="AU168" s="278">
        <f t="shared" ref="AU168" si="1575">IFERROR($D168*AV168,0)</f>
        <v>0</v>
      </c>
      <c r="AV168" s="561" t="s">
        <v>1053</v>
      </c>
      <c r="AW168" s="278">
        <f t="shared" ref="AW168" si="1576">IFERROR($D168*AX168,0)</f>
        <v>0</v>
      </c>
      <c r="AX168" s="561" t="s">
        <v>1053</v>
      </c>
      <c r="AY168" s="278">
        <f t="shared" ref="AY168" si="1577">IFERROR($D168*AZ168,0)</f>
        <v>0</v>
      </c>
      <c r="AZ168" s="561" t="s">
        <v>1053</v>
      </c>
      <c r="BA168" s="278">
        <f t="shared" ref="BA168" si="1578">IFERROR($D168*BB168,0)</f>
        <v>0</v>
      </c>
      <c r="BB168" s="561"/>
      <c r="BC168" s="278">
        <f t="shared" ref="BC168" si="1579">IFERROR($D168*BD168,0)</f>
        <v>0</v>
      </c>
      <c r="BD168" s="561"/>
      <c r="BE168" s="278">
        <f t="shared" ref="BE168" si="1580">IFERROR($D168*BF168,0)</f>
        <v>0</v>
      </c>
      <c r="BF168" s="561"/>
      <c r="BG168" s="278">
        <f t="shared" ref="BG168" si="1581">IFERROR($D168*BH168,0)</f>
        <v>0</v>
      </c>
      <c r="BH168" s="561"/>
      <c r="BI168" s="278">
        <f t="shared" ref="BI168" si="1582">IFERROR($D168*BJ168,0)</f>
        <v>0</v>
      </c>
      <c r="BJ168" s="561"/>
      <c r="BK168" s="278">
        <f t="shared" ref="BK168" si="1583">IFERROR($D168*BL168,0)</f>
        <v>0</v>
      </c>
      <c r="BL168" s="561"/>
      <c r="BM168" s="278">
        <f t="shared" ref="BM168" si="1584">IFERROR($D168*BN168,0)</f>
        <v>0</v>
      </c>
      <c r="BN168" s="561"/>
      <c r="BO168" s="278">
        <f t="shared" ref="BO168" si="1585">IFERROR($D168*BP168,0)</f>
        <v>0</v>
      </c>
      <c r="BP168" s="561"/>
      <c r="BQ168" s="563">
        <f t="shared" ref="BQ168" si="1586">SUM(BN168,BL168,BJ168,BH168,BF168,BD168,BB168,AZ168,AX168,AV168,AT168,AR168,AP168,AN168,AL168,AJ168,AH168,AF168,AD168,AB168,Z168,X168,V168,T168,R168,P168,N168,L168,J168,H168,BP168)</f>
        <v>0</v>
      </c>
      <c r="BR168" s="322">
        <f t="shared" si="1331"/>
        <v>0</v>
      </c>
      <c r="BS168" s="27" t="b">
        <f>D168='Orçamento Detalhado'!J174</f>
        <v>1</v>
      </c>
    </row>
    <row r="169" spans="2:71" ht="18" customHeight="1" outlineLevel="1" thickTop="1" thickBot="1">
      <c r="B169" s="260" t="s">
        <v>144</v>
      </c>
      <c r="C169" s="281" t="str">
        <f>IF(B169="","",VLOOKUP(B169,'Orçamento Detalhado'!$A$11:$I$531,4,))</f>
        <v>REVESTIMENTOS INTERNOS</v>
      </c>
      <c r="D169" s="263">
        <f>SUM(D170:D184)</f>
        <v>0</v>
      </c>
      <c r="E169" s="264">
        <f t="shared" si="1330"/>
        <v>0</v>
      </c>
      <c r="F169" s="574">
        <v>165</v>
      </c>
      <c r="G169" s="265">
        <f>SUM(G170:G184)</f>
        <v>0</v>
      </c>
      <c r="H169" s="560">
        <f>IFERROR(G169/$D169,0)</f>
        <v>0</v>
      </c>
      <c r="I169" s="265">
        <f>SUM(I170:I184)</f>
        <v>0</v>
      </c>
      <c r="J169" s="560">
        <f>IFERROR(I169/$D169,0)</f>
        <v>0</v>
      </c>
      <c r="K169" s="265">
        <f>SUM(K170:K184)</f>
        <v>0</v>
      </c>
      <c r="L169" s="560">
        <f>IFERROR(K169/$D169,0)</f>
        <v>0</v>
      </c>
      <c r="M169" s="265">
        <f>SUM(M170:M184)</f>
        <v>0</v>
      </c>
      <c r="N169" s="560">
        <f>IFERROR(M169/$D169,0)</f>
        <v>0</v>
      </c>
      <c r="O169" s="265">
        <f>SUM(O170:O184)</f>
        <v>0</v>
      </c>
      <c r="P169" s="560">
        <f>IFERROR(O169/$D169,0)</f>
        <v>0</v>
      </c>
      <c r="Q169" s="265">
        <f>SUM(Q170:Q184)</f>
        <v>0</v>
      </c>
      <c r="R169" s="560">
        <f>IFERROR(Q169/$D169,0)</f>
        <v>0</v>
      </c>
      <c r="S169" s="265">
        <f>SUM(S170:S184)</f>
        <v>0</v>
      </c>
      <c r="T169" s="560">
        <f>IFERROR(S169/$D169,0)</f>
        <v>0</v>
      </c>
      <c r="U169" s="265">
        <f>SUM(U170:U184)</f>
        <v>0</v>
      </c>
      <c r="V169" s="560">
        <f>IFERROR(U169/$D169,0)</f>
        <v>0</v>
      </c>
      <c r="W169" s="265">
        <f>SUM(W170:W184)</f>
        <v>0</v>
      </c>
      <c r="X169" s="560">
        <f>IFERROR(W169/$D169,0)</f>
        <v>0</v>
      </c>
      <c r="Y169" s="265">
        <f>SUM(Y170:Y184)</f>
        <v>0</v>
      </c>
      <c r="Z169" s="560">
        <f>IFERROR(Y169/$D169,0)</f>
        <v>0</v>
      </c>
      <c r="AA169" s="265">
        <f>SUM(AA170:AA184)</f>
        <v>0</v>
      </c>
      <c r="AB169" s="560">
        <f>IFERROR(AA169/$D169,0)</f>
        <v>0</v>
      </c>
      <c r="AC169" s="265">
        <f>SUM(AC170:AC184)</f>
        <v>0</v>
      </c>
      <c r="AD169" s="560">
        <f>IFERROR(AC169/$D169,0)</f>
        <v>0</v>
      </c>
      <c r="AE169" s="265">
        <f>SUM(AE170:AE184)</f>
        <v>0</v>
      </c>
      <c r="AF169" s="560">
        <f>IFERROR(AE169/$D169,0)</f>
        <v>0</v>
      </c>
      <c r="AG169" s="265">
        <f>SUM(AG170:AG184)</f>
        <v>0</v>
      </c>
      <c r="AH169" s="560">
        <f>IFERROR(AG169/$D169,0)</f>
        <v>0</v>
      </c>
      <c r="AI169" s="265">
        <f>SUM(AI170:AI184)</f>
        <v>0</v>
      </c>
      <c r="AJ169" s="560">
        <f>IFERROR(AI169/$D169,0)</f>
        <v>0</v>
      </c>
      <c r="AK169" s="265">
        <f>SUM(AK170:AK184)</f>
        <v>0</v>
      </c>
      <c r="AL169" s="560">
        <f>IFERROR(AK169/$D169,0)</f>
        <v>0</v>
      </c>
      <c r="AM169" s="265">
        <f>SUM(AM170:AM184)</f>
        <v>0</v>
      </c>
      <c r="AN169" s="560">
        <f>IFERROR(AM169/$D169,0)</f>
        <v>0</v>
      </c>
      <c r="AO169" s="265">
        <f>SUM(AO170:AO184)</f>
        <v>0</v>
      </c>
      <c r="AP169" s="560">
        <f>IFERROR(AO169/$D169,0)</f>
        <v>0</v>
      </c>
      <c r="AQ169" s="265">
        <f>SUM(AQ170:AQ184)</f>
        <v>0</v>
      </c>
      <c r="AR169" s="560">
        <f>IFERROR(AQ169/$D169,0)</f>
        <v>0</v>
      </c>
      <c r="AS169" s="265">
        <f>SUM(AS170:AS184)</f>
        <v>0</v>
      </c>
      <c r="AT169" s="560">
        <f>IFERROR(AS169/$D169,0)</f>
        <v>0</v>
      </c>
      <c r="AU169" s="265">
        <f>SUM(AU170:AU184)</f>
        <v>0</v>
      </c>
      <c r="AV169" s="560">
        <f>IFERROR(AU169/$D169,0)</f>
        <v>0</v>
      </c>
      <c r="AW169" s="265">
        <f>SUM(AW170:AW184)</f>
        <v>0</v>
      </c>
      <c r="AX169" s="560">
        <f>IFERROR(AW169/$D169,0)</f>
        <v>0</v>
      </c>
      <c r="AY169" s="265">
        <f>SUM(AY170:AY184)</f>
        <v>0</v>
      </c>
      <c r="AZ169" s="560">
        <f>IFERROR(AY169/$D169,0)</f>
        <v>0</v>
      </c>
      <c r="BA169" s="265">
        <f>SUM(BA170:BA184)</f>
        <v>0</v>
      </c>
      <c r="BB169" s="560">
        <f>IFERROR(BA169/$D169,0)</f>
        <v>0</v>
      </c>
      <c r="BC169" s="265">
        <f>SUM(BC170:BC184)</f>
        <v>0</v>
      </c>
      <c r="BD169" s="560">
        <f>IFERROR(BC169/$D169,0)</f>
        <v>0</v>
      </c>
      <c r="BE169" s="265">
        <f>SUM(BE170:BE184)</f>
        <v>0</v>
      </c>
      <c r="BF169" s="560">
        <f>IFERROR(BE169/$D169,0)</f>
        <v>0</v>
      </c>
      <c r="BG169" s="265">
        <f>SUM(BG170:BG184)</f>
        <v>0</v>
      </c>
      <c r="BH169" s="560">
        <f>IFERROR(BG169/$D169,0)</f>
        <v>0</v>
      </c>
      <c r="BI169" s="265">
        <f>SUM(BI170:BI184)</f>
        <v>0</v>
      </c>
      <c r="BJ169" s="560">
        <f>IFERROR(BI169/$D169,0)</f>
        <v>0</v>
      </c>
      <c r="BK169" s="265">
        <f>SUM(BK170:BK184)</f>
        <v>0</v>
      </c>
      <c r="BL169" s="560">
        <f>IFERROR(BK169/$D169,0)</f>
        <v>0</v>
      </c>
      <c r="BM169" s="265">
        <f>SUM(BM170:BM184)</f>
        <v>0</v>
      </c>
      <c r="BN169" s="560">
        <f>IFERROR(BM169/$D169,0)</f>
        <v>0</v>
      </c>
      <c r="BO169" s="265">
        <f>SUM(BO170:BO184)</f>
        <v>0</v>
      </c>
      <c r="BP169" s="560">
        <f>IFERROR(BO169/$D169,0)</f>
        <v>0</v>
      </c>
      <c r="BQ169" s="563">
        <f t="shared" ref="BQ169:BQ179" si="1587">SUM(BN169,BL169,BJ169,BH169,BF169,BD169,BB169,AZ169,AX169,AV169,AT169,AR169,AP169,AN169,AL169,AJ169,AH169,AF169,AD169,AB169,Z169,X169,V169,T169,R169,P169,N169,L169,J169,H169,BP169)</f>
        <v>0</v>
      </c>
      <c r="BR169" s="322">
        <f t="shared" si="1331"/>
        <v>0</v>
      </c>
      <c r="BS169" s="27" t="b">
        <f>D169='Orçamento Detalhado'!J175</f>
        <v>1</v>
      </c>
    </row>
    <row r="170" spans="2:71" ht="18" customHeight="1" outlineLevel="2" thickTop="1" thickBot="1">
      <c r="B170" s="213" t="s">
        <v>493</v>
      </c>
      <c r="C170" s="275" t="str">
        <f>IF(VLOOKUP(B170,'Orçamento Detalhado'!$A$11:$I$531,4,)="","",(VLOOKUP(B170,'Orçamento Detalhado'!$A$11:$I$531,4,)))</f>
        <v>Chapisco</v>
      </c>
      <c r="D170" s="276" t="str">
        <f>IF(B170="","",VLOOKUP($B170,'Orçamento Detalhado'!$A$11:$J$531,10,))</f>
        <v/>
      </c>
      <c r="E170" s="277">
        <f t="shared" si="1330"/>
        <v>0</v>
      </c>
      <c r="F170" s="574">
        <v>166</v>
      </c>
      <c r="G170" s="278">
        <f t="shared" ref="G170:G179" si="1588">IFERROR($D170*H170,0)</f>
        <v>0</v>
      </c>
      <c r="H170" s="561"/>
      <c r="I170" s="278">
        <f t="shared" ref="I170:I179" si="1589">IFERROR($D170*J170,0)</f>
        <v>0</v>
      </c>
      <c r="J170" s="561"/>
      <c r="K170" s="278">
        <f t="shared" ref="K170:K179" si="1590">IFERROR($D170*L170,0)</f>
        <v>0</v>
      </c>
      <c r="L170" s="561"/>
      <c r="M170" s="278">
        <f t="shared" ref="M170:M179" si="1591">IFERROR($D170*N170,0)</f>
        <v>0</v>
      </c>
      <c r="N170" s="561"/>
      <c r="O170" s="278">
        <f t="shared" ref="O170:O179" si="1592">IFERROR($D170*P170,0)</f>
        <v>0</v>
      </c>
      <c r="P170" s="561"/>
      <c r="Q170" s="278">
        <f t="shared" ref="Q170:Q179" si="1593">IFERROR($D170*R170,0)</f>
        <v>0</v>
      </c>
      <c r="R170" s="561"/>
      <c r="S170" s="278">
        <f t="shared" ref="S170:S179" si="1594">IFERROR($D170*T170,0)</f>
        <v>0</v>
      </c>
      <c r="T170" s="561"/>
      <c r="U170" s="278">
        <f t="shared" ref="U170:U179" si="1595">IFERROR($D170*V170,0)</f>
        <v>0</v>
      </c>
      <c r="V170" s="561"/>
      <c r="W170" s="278">
        <f t="shared" ref="W170:W179" si="1596">IFERROR($D170*X170,0)</f>
        <v>0</v>
      </c>
      <c r="X170" s="561"/>
      <c r="Y170" s="278">
        <f t="shared" ref="Y170:Y179" si="1597">IFERROR($D170*Z170,0)</f>
        <v>0</v>
      </c>
      <c r="Z170" s="561"/>
      <c r="AA170" s="278">
        <f t="shared" ref="AA170:AA179" si="1598">IFERROR($D170*AB170,0)</f>
        <v>0</v>
      </c>
      <c r="AB170" s="561"/>
      <c r="AC170" s="278">
        <f t="shared" ref="AC170:AC179" si="1599">IFERROR($D170*AD170,0)</f>
        <v>0</v>
      </c>
      <c r="AD170" s="561"/>
      <c r="AE170" s="278">
        <f t="shared" ref="AE170:AE179" si="1600">IFERROR($D170*AF170,0)</f>
        <v>0</v>
      </c>
      <c r="AF170" s="561"/>
      <c r="AG170" s="278">
        <f t="shared" ref="AG170:AG179" si="1601">IFERROR($D170*AH170,0)</f>
        <v>0</v>
      </c>
      <c r="AH170" s="561"/>
      <c r="AI170" s="278">
        <f t="shared" ref="AI170:AI179" si="1602">IFERROR($D170*AJ170,0)</f>
        <v>0</v>
      </c>
      <c r="AJ170" s="561"/>
      <c r="AK170" s="278">
        <f t="shared" ref="AK170:AK179" si="1603">IFERROR($D170*AL170,0)</f>
        <v>0</v>
      </c>
      <c r="AL170" s="561"/>
      <c r="AM170" s="278">
        <f t="shared" ref="AM170:AM179" si="1604">IFERROR($D170*AN170,0)</f>
        <v>0</v>
      </c>
      <c r="AN170" s="561"/>
      <c r="AO170" s="278">
        <f t="shared" ref="AO170:AO179" si="1605">IFERROR($D170*AP170,0)</f>
        <v>0</v>
      </c>
      <c r="AP170" s="561"/>
      <c r="AQ170" s="278">
        <f t="shared" ref="AQ170:AQ179" si="1606">IFERROR($D170*AR170,0)</f>
        <v>0</v>
      </c>
      <c r="AR170" s="561"/>
      <c r="AS170" s="278">
        <f t="shared" ref="AS170:AS179" si="1607">IFERROR($D170*AT170,0)</f>
        <v>0</v>
      </c>
      <c r="AT170" s="561"/>
      <c r="AU170" s="278">
        <f t="shared" ref="AU170:AU179" si="1608">IFERROR($D170*AV170,0)</f>
        <v>0</v>
      </c>
      <c r="AV170" s="561"/>
      <c r="AW170" s="278">
        <f t="shared" ref="AW170:AW179" si="1609">IFERROR($D170*AX170,0)</f>
        <v>0</v>
      </c>
      <c r="AX170" s="561"/>
      <c r="AY170" s="278">
        <f t="shared" ref="AY170:AY179" si="1610">IFERROR($D170*AZ170,0)</f>
        <v>0</v>
      </c>
      <c r="AZ170" s="561"/>
      <c r="BA170" s="278">
        <f t="shared" ref="BA170:BA179" si="1611">IFERROR($D170*BB170,0)</f>
        <v>0</v>
      </c>
      <c r="BB170" s="561"/>
      <c r="BC170" s="278">
        <f t="shared" ref="BC170:BC179" si="1612">IFERROR($D170*BD170,0)</f>
        <v>0</v>
      </c>
      <c r="BD170" s="561"/>
      <c r="BE170" s="278">
        <f t="shared" ref="BE170:BE179" si="1613">IFERROR($D170*BF170,0)</f>
        <v>0</v>
      </c>
      <c r="BF170" s="561"/>
      <c r="BG170" s="278">
        <f t="shared" ref="BG170:BG179" si="1614">IFERROR($D170*BH170,0)</f>
        <v>0</v>
      </c>
      <c r="BH170" s="561"/>
      <c r="BI170" s="278">
        <f t="shared" ref="BI170:BI179" si="1615">IFERROR($D170*BJ170,0)</f>
        <v>0</v>
      </c>
      <c r="BJ170" s="561"/>
      <c r="BK170" s="278">
        <f t="shared" ref="BK170:BK179" si="1616">IFERROR($D170*BL170,0)</f>
        <v>0</v>
      </c>
      <c r="BL170" s="561"/>
      <c r="BM170" s="278">
        <f t="shared" ref="BM170:BM179" si="1617">IFERROR($D170*BN170,0)</f>
        <v>0</v>
      </c>
      <c r="BN170" s="561"/>
      <c r="BO170" s="278">
        <f t="shared" ref="BO170:BO179" si="1618">IFERROR($D170*BP170,0)</f>
        <v>0</v>
      </c>
      <c r="BP170" s="561"/>
      <c r="BQ170" s="563">
        <f t="shared" si="1587"/>
        <v>0</v>
      </c>
      <c r="BR170" s="322">
        <f t="shared" si="1331"/>
        <v>0</v>
      </c>
      <c r="BS170" s="27" t="b">
        <f>D170='Orçamento Detalhado'!J176</f>
        <v>1</v>
      </c>
    </row>
    <row r="171" spans="2:71" ht="18" customHeight="1" outlineLevel="2" thickTop="1" thickBot="1">
      <c r="B171" s="213" t="s">
        <v>495</v>
      </c>
      <c r="C171" s="275" t="str">
        <f>IF(VLOOKUP(B171,'Orçamento Detalhado'!$A$11:$I$531,4,)="","",(VLOOKUP(B171,'Orçamento Detalhado'!$A$11:$I$531,4,)))</f>
        <v>Emboço</v>
      </c>
      <c r="D171" s="276" t="str">
        <f>IF(B171="","",VLOOKUP($B171,'Orçamento Detalhado'!$A$11:$J$531,10,))</f>
        <v/>
      </c>
      <c r="E171" s="277">
        <f t="shared" si="1330"/>
        <v>0</v>
      </c>
      <c r="F171" s="574">
        <v>167</v>
      </c>
      <c r="G171" s="278">
        <f t="shared" si="1588"/>
        <v>0</v>
      </c>
      <c r="H171" s="561"/>
      <c r="I171" s="278">
        <f t="shared" si="1589"/>
        <v>0</v>
      </c>
      <c r="J171" s="561"/>
      <c r="K171" s="278">
        <f t="shared" si="1590"/>
        <v>0</v>
      </c>
      <c r="L171" s="561"/>
      <c r="M171" s="278">
        <f t="shared" si="1591"/>
        <v>0</v>
      </c>
      <c r="N171" s="561"/>
      <c r="O171" s="278">
        <f t="shared" si="1592"/>
        <v>0</v>
      </c>
      <c r="P171" s="561"/>
      <c r="Q171" s="278">
        <f t="shared" si="1593"/>
        <v>0</v>
      </c>
      <c r="R171" s="561"/>
      <c r="S171" s="278">
        <f t="shared" si="1594"/>
        <v>0</v>
      </c>
      <c r="T171" s="561"/>
      <c r="U171" s="278">
        <f t="shared" si="1595"/>
        <v>0</v>
      </c>
      <c r="V171" s="561"/>
      <c r="W171" s="278">
        <f t="shared" si="1596"/>
        <v>0</v>
      </c>
      <c r="X171" s="561"/>
      <c r="Y171" s="278">
        <f t="shared" si="1597"/>
        <v>0</v>
      </c>
      <c r="Z171" s="561"/>
      <c r="AA171" s="278">
        <f t="shared" si="1598"/>
        <v>0</v>
      </c>
      <c r="AB171" s="561"/>
      <c r="AC171" s="278">
        <f t="shared" si="1599"/>
        <v>0</v>
      </c>
      <c r="AD171" s="561"/>
      <c r="AE171" s="278">
        <f t="shared" si="1600"/>
        <v>0</v>
      </c>
      <c r="AF171" s="561"/>
      <c r="AG171" s="278">
        <f t="shared" si="1601"/>
        <v>0</v>
      </c>
      <c r="AH171" s="561"/>
      <c r="AI171" s="278">
        <f t="shared" si="1602"/>
        <v>0</v>
      </c>
      <c r="AJ171" s="561"/>
      <c r="AK171" s="278">
        <f t="shared" si="1603"/>
        <v>0</v>
      </c>
      <c r="AL171" s="561"/>
      <c r="AM171" s="278">
        <f t="shared" si="1604"/>
        <v>0</v>
      </c>
      <c r="AN171" s="561"/>
      <c r="AO171" s="278">
        <f t="shared" si="1605"/>
        <v>0</v>
      </c>
      <c r="AP171" s="561"/>
      <c r="AQ171" s="278">
        <f t="shared" si="1606"/>
        <v>0</v>
      </c>
      <c r="AR171" s="561"/>
      <c r="AS171" s="278">
        <f t="shared" si="1607"/>
        <v>0</v>
      </c>
      <c r="AT171" s="561"/>
      <c r="AU171" s="278">
        <f t="shared" si="1608"/>
        <v>0</v>
      </c>
      <c r="AV171" s="561"/>
      <c r="AW171" s="278">
        <f t="shared" si="1609"/>
        <v>0</v>
      </c>
      <c r="AX171" s="561"/>
      <c r="AY171" s="278">
        <f t="shared" si="1610"/>
        <v>0</v>
      </c>
      <c r="AZ171" s="561"/>
      <c r="BA171" s="278">
        <f t="shared" si="1611"/>
        <v>0</v>
      </c>
      <c r="BB171" s="561"/>
      <c r="BC171" s="278">
        <f t="shared" si="1612"/>
        <v>0</v>
      </c>
      <c r="BD171" s="561"/>
      <c r="BE171" s="278">
        <f t="shared" si="1613"/>
        <v>0</v>
      </c>
      <c r="BF171" s="561"/>
      <c r="BG171" s="278">
        <f t="shared" si="1614"/>
        <v>0</v>
      </c>
      <c r="BH171" s="561"/>
      <c r="BI171" s="278">
        <f t="shared" si="1615"/>
        <v>0</v>
      </c>
      <c r="BJ171" s="561"/>
      <c r="BK171" s="278">
        <f t="shared" si="1616"/>
        <v>0</v>
      </c>
      <c r="BL171" s="561"/>
      <c r="BM171" s="278">
        <f t="shared" si="1617"/>
        <v>0</v>
      </c>
      <c r="BN171" s="561"/>
      <c r="BO171" s="278">
        <f t="shared" si="1618"/>
        <v>0</v>
      </c>
      <c r="BP171" s="561"/>
      <c r="BQ171" s="563">
        <f t="shared" si="1587"/>
        <v>0</v>
      </c>
      <c r="BR171" s="322">
        <f t="shared" si="1331"/>
        <v>0</v>
      </c>
      <c r="BS171" s="27" t="b">
        <f>D171='Orçamento Detalhado'!J177</f>
        <v>1</v>
      </c>
    </row>
    <row r="172" spans="2:71" ht="18" customHeight="1" outlineLevel="2" thickTop="1" thickBot="1">
      <c r="B172" s="213" t="s">
        <v>497</v>
      </c>
      <c r="C172" s="275" t="str">
        <f>IF(VLOOKUP(B172,'Orçamento Detalhado'!$A$11:$I$531,4,)="","",(VLOOKUP(B172,'Orçamento Detalhado'!$A$11:$I$531,4,)))</f>
        <v>Reboco</v>
      </c>
      <c r="D172" s="276" t="str">
        <f>IF(B172="","",VLOOKUP($B172,'Orçamento Detalhado'!$A$11:$J$531,10,))</f>
        <v/>
      </c>
      <c r="E172" s="277">
        <f t="shared" si="1330"/>
        <v>0</v>
      </c>
      <c r="F172" s="574">
        <v>168</v>
      </c>
      <c r="G172" s="278">
        <f t="shared" si="1588"/>
        <v>0</v>
      </c>
      <c r="H172" s="561"/>
      <c r="I172" s="278">
        <f t="shared" si="1589"/>
        <v>0</v>
      </c>
      <c r="J172" s="561"/>
      <c r="K172" s="278">
        <f t="shared" si="1590"/>
        <v>0</v>
      </c>
      <c r="L172" s="561"/>
      <c r="M172" s="278">
        <f t="shared" si="1591"/>
        <v>0</v>
      </c>
      <c r="N172" s="561"/>
      <c r="O172" s="278">
        <f t="shared" si="1592"/>
        <v>0</v>
      </c>
      <c r="P172" s="561"/>
      <c r="Q172" s="278">
        <f t="shared" si="1593"/>
        <v>0</v>
      </c>
      <c r="R172" s="561"/>
      <c r="S172" s="278">
        <f t="shared" si="1594"/>
        <v>0</v>
      </c>
      <c r="T172" s="561"/>
      <c r="U172" s="278">
        <f t="shared" si="1595"/>
        <v>0</v>
      </c>
      <c r="V172" s="561"/>
      <c r="W172" s="278">
        <f t="shared" si="1596"/>
        <v>0</v>
      </c>
      <c r="X172" s="561"/>
      <c r="Y172" s="278">
        <f t="shared" si="1597"/>
        <v>0</v>
      </c>
      <c r="Z172" s="561"/>
      <c r="AA172" s="278">
        <f t="shared" si="1598"/>
        <v>0</v>
      </c>
      <c r="AB172" s="561"/>
      <c r="AC172" s="278">
        <f t="shared" si="1599"/>
        <v>0</v>
      </c>
      <c r="AD172" s="561"/>
      <c r="AE172" s="278">
        <f t="shared" si="1600"/>
        <v>0</v>
      </c>
      <c r="AF172" s="561"/>
      <c r="AG172" s="278">
        <f t="shared" si="1601"/>
        <v>0</v>
      </c>
      <c r="AH172" s="561"/>
      <c r="AI172" s="278">
        <f t="shared" si="1602"/>
        <v>0</v>
      </c>
      <c r="AJ172" s="561"/>
      <c r="AK172" s="278">
        <f t="shared" si="1603"/>
        <v>0</v>
      </c>
      <c r="AL172" s="561"/>
      <c r="AM172" s="278">
        <f t="shared" si="1604"/>
        <v>0</v>
      </c>
      <c r="AN172" s="561"/>
      <c r="AO172" s="278">
        <f t="shared" si="1605"/>
        <v>0</v>
      </c>
      <c r="AP172" s="561"/>
      <c r="AQ172" s="278">
        <f t="shared" si="1606"/>
        <v>0</v>
      </c>
      <c r="AR172" s="561"/>
      <c r="AS172" s="278">
        <f t="shared" si="1607"/>
        <v>0</v>
      </c>
      <c r="AT172" s="561"/>
      <c r="AU172" s="278">
        <f t="shared" si="1608"/>
        <v>0</v>
      </c>
      <c r="AV172" s="561"/>
      <c r="AW172" s="278">
        <f t="shared" si="1609"/>
        <v>0</v>
      </c>
      <c r="AX172" s="561"/>
      <c r="AY172" s="278">
        <f t="shared" si="1610"/>
        <v>0</v>
      </c>
      <c r="AZ172" s="561"/>
      <c r="BA172" s="278">
        <f t="shared" si="1611"/>
        <v>0</v>
      </c>
      <c r="BB172" s="561"/>
      <c r="BC172" s="278">
        <f t="shared" si="1612"/>
        <v>0</v>
      </c>
      <c r="BD172" s="561"/>
      <c r="BE172" s="278">
        <f t="shared" si="1613"/>
        <v>0</v>
      </c>
      <c r="BF172" s="561"/>
      <c r="BG172" s="278">
        <f t="shared" si="1614"/>
        <v>0</v>
      </c>
      <c r="BH172" s="561"/>
      <c r="BI172" s="278">
        <f t="shared" si="1615"/>
        <v>0</v>
      </c>
      <c r="BJ172" s="561"/>
      <c r="BK172" s="278">
        <f t="shared" si="1616"/>
        <v>0</v>
      </c>
      <c r="BL172" s="561"/>
      <c r="BM172" s="278">
        <f t="shared" si="1617"/>
        <v>0</v>
      </c>
      <c r="BN172" s="561"/>
      <c r="BO172" s="278">
        <f t="shared" si="1618"/>
        <v>0</v>
      </c>
      <c r="BP172" s="561"/>
      <c r="BQ172" s="563">
        <f t="shared" si="1587"/>
        <v>0</v>
      </c>
      <c r="BR172" s="322">
        <f t="shared" si="1331"/>
        <v>0</v>
      </c>
      <c r="BS172" s="27" t="b">
        <f>D172='Orçamento Detalhado'!J178</f>
        <v>1</v>
      </c>
    </row>
    <row r="173" spans="2:71" ht="18" customHeight="1" outlineLevel="2" thickTop="1" thickBot="1">
      <c r="B173" s="213" t="s">
        <v>499</v>
      </c>
      <c r="C173" s="275" t="str">
        <f>IF(VLOOKUP(B173,'Orçamento Detalhado'!$A$11:$I$531,4,)="","",(VLOOKUP(B173,'Orçamento Detalhado'!$A$11:$I$531,4,)))</f>
        <v>Massa única</v>
      </c>
      <c r="D173" s="276" t="str">
        <f>IF(B173="","",VLOOKUP($B173,'Orçamento Detalhado'!$A$11:$J$531,10,))</f>
        <v/>
      </c>
      <c r="E173" s="277">
        <f t="shared" si="1330"/>
        <v>0</v>
      </c>
      <c r="F173" s="574">
        <v>169</v>
      </c>
      <c r="G173" s="278">
        <f t="shared" si="1588"/>
        <v>0</v>
      </c>
      <c r="H173" s="561"/>
      <c r="I173" s="278">
        <f t="shared" si="1589"/>
        <v>0</v>
      </c>
      <c r="J173" s="561"/>
      <c r="K173" s="278">
        <f t="shared" si="1590"/>
        <v>0</v>
      </c>
      <c r="L173" s="561"/>
      <c r="M173" s="278">
        <f t="shared" si="1591"/>
        <v>0</v>
      </c>
      <c r="N173" s="561"/>
      <c r="O173" s="278">
        <f t="shared" si="1592"/>
        <v>0</v>
      </c>
      <c r="P173" s="561"/>
      <c r="Q173" s="278">
        <f t="shared" si="1593"/>
        <v>0</v>
      </c>
      <c r="R173" s="561"/>
      <c r="S173" s="278">
        <f t="shared" si="1594"/>
        <v>0</v>
      </c>
      <c r="T173" s="561"/>
      <c r="U173" s="278">
        <f t="shared" si="1595"/>
        <v>0</v>
      </c>
      <c r="V173" s="561"/>
      <c r="W173" s="278">
        <f t="shared" si="1596"/>
        <v>0</v>
      </c>
      <c r="X173" s="561"/>
      <c r="Y173" s="278">
        <f t="shared" si="1597"/>
        <v>0</v>
      </c>
      <c r="Z173" s="561"/>
      <c r="AA173" s="278">
        <f t="shared" si="1598"/>
        <v>0</v>
      </c>
      <c r="AB173" s="561"/>
      <c r="AC173" s="278">
        <f t="shared" si="1599"/>
        <v>0</v>
      </c>
      <c r="AD173" s="561"/>
      <c r="AE173" s="278">
        <f t="shared" si="1600"/>
        <v>0</v>
      </c>
      <c r="AF173" s="561"/>
      <c r="AG173" s="278">
        <f t="shared" si="1601"/>
        <v>0</v>
      </c>
      <c r="AH173" s="561"/>
      <c r="AI173" s="278">
        <f t="shared" si="1602"/>
        <v>0</v>
      </c>
      <c r="AJ173" s="561"/>
      <c r="AK173" s="278">
        <f t="shared" si="1603"/>
        <v>0</v>
      </c>
      <c r="AL173" s="561"/>
      <c r="AM173" s="278">
        <f t="shared" si="1604"/>
        <v>0</v>
      </c>
      <c r="AN173" s="561"/>
      <c r="AO173" s="278">
        <f t="shared" si="1605"/>
        <v>0</v>
      </c>
      <c r="AP173" s="561"/>
      <c r="AQ173" s="278">
        <f t="shared" si="1606"/>
        <v>0</v>
      </c>
      <c r="AR173" s="561"/>
      <c r="AS173" s="278">
        <f t="shared" si="1607"/>
        <v>0</v>
      </c>
      <c r="AT173" s="561"/>
      <c r="AU173" s="278">
        <f t="shared" si="1608"/>
        <v>0</v>
      </c>
      <c r="AV173" s="561"/>
      <c r="AW173" s="278">
        <f t="shared" si="1609"/>
        <v>0</v>
      </c>
      <c r="AX173" s="561"/>
      <c r="AY173" s="278">
        <f t="shared" si="1610"/>
        <v>0</v>
      </c>
      <c r="AZ173" s="561"/>
      <c r="BA173" s="278">
        <f t="shared" si="1611"/>
        <v>0</v>
      </c>
      <c r="BB173" s="561"/>
      <c r="BC173" s="278">
        <f t="shared" si="1612"/>
        <v>0</v>
      </c>
      <c r="BD173" s="561"/>
      <c r="BE173" s="278">
        <f t="shared" si="1613"/>
        <v>0</v>
      </c>
      <c r="BF173" s="561"/>
      <c r="BG173" s="278">
        <f t="shared" si="1614"/>
        <v>0</v>
      </c>
      <c r="BH173" s="561"/>
      <c r="BI173" s="278">
        <f t="shared" si="1615"/>
        <v>0</v>
      </c>
      <c r="BJ173" s="561"/>
      <c r="BK173" s="278">
        <f t="shared" si="1616"/>
        <v>0</v>
      </c>
      <c r="BL173" s="561"/>
      <c r="BM173" s="278">
        <f t="shared" si="1617"/>
        <v>0</v>
      </c>
      <c r="BN173" s="561"/>
      <c r="BO173" s="278">
        <f t="shared" si="1618"/>
        <v>0</v>
      </c>
      <c r="BP173" s="561"/>
      <c r="BQ173" s="563">
        <f t="shared" si="1587"/>
        <v>0</v>
      </c>
      <c r="BR173" s="322">
        <f t="shared" si="1331"/>
        <v>0</v>
      </c>
      <c r="BS173" s="27" t="b">
        <f>D173='Orçamento Detalhado'!J179</f>
        <v>1</v>
      </c>
    </row>
    <row r="174" spans="2:71" ht="18" customHeight="1" outlineLevel="2" thickTop="1" thickBot="1">
      <c r="B174" s="213" t="s">
        <v>501</v>
      </c>
      <c r="C174" s="275" t="str">
        <f>IF(VLOOKUP(B174,'Orçamento Detalhado'!$A$11:$I$531,4,)="","",(VLOOKUP(B174,'Orçamento Detalhado'!$A$11:$I$531,4,)))</f>
        <v>Reboco pronto</v>
      </c>
      <c r="D174" s="276" t="str">
        <f>IF(B174="","",VLOOKUP($B174,'Orçamento Detalhado'!$A$11:$J$531,10,))</f>
        <v/>
      </c>
      <c r="E174" s="277">
        <f t="shared" si="1330"/>
        <v>0</v>
      </c>
      <c r="F174" s="574">
        <v>170</v>
      </c>
      <c r="G174" s="278">
        <f t="shared" si="1588"/>
        <v>0</v>
      </c>
      <c r="H174" s="561"/>
      <c r="I174" s="278">
        <f t="shared" si="1589"/>
        <v>0</v>
      </c>
      <c r="J174" s="561"/>
      <c r="K174" s="278">
        <f t="shared" si="1590"/>
        <v>0</v>
      </c>
      <c r="L174" s="561"/>
      <c r="M174" s="278">
        <f t="shared" si="1591"/>
        <v>0</v>
      </c>
      <c r="N174" s="561"/>
      <c r="O174" s="278">
        <f t="shared" si="1592"/>
        <v>0</v>
      </c>
      <c r="P174" s="561"/>
      <c r="Q174" s="278">
        <f t="shared" si="1593"/>
        <v>0</v>
      </c>
      <c r="R174" s="561"/>
      <c r="S174" s="278">
        <f t="shared" si="1594"/>
        <v>0</v>
      </c>
      <c r="T174" s="561"/>
      <c r="U174" s="278">
        <f t="shared" si="1595"/>
        <v>0</v>
      </c>
      <c r="V174" s="561"/>
      <c r="W174" s="278">
        <f t="shared" si="1596"/>
        <v>0</v>
      </c>
      <c r="X174" s="561"/>
      <c r="Y174" s="278">
        <f t="shared" si="1597"/>
        <v>0</v>
      </c>
      <c r="Z174" s="561"/>
      <c r="AA174" s="278">
        <f t="shared" si="1598"/>
        <v>0</v>
      </c>
      <c r="AB174" s="561"/>
      <c r="AC174" s="278">
        <f t="shared" si="1599"/>
        <v>0</v>
      </c>
      <c r="AD174" s="561"/>
      <c r="AE174" s="278">
        <f t="shared" si="1600"/>
        <v>0</v>
      </c>
      <c r="AF174" s="561"/>
      <c r="AG174" s="278">
        <f t="shared" si="1601"/>
        <v>0</v>
      </c>
      <c r="AH174" s="561"/>
      <c r="AI174" s="278">
        <f t="shared" si="1602"/>
        <v>0</v>
      </c>
      <c r="AJ174" s="561"/>
      <c r="AK174" s="278">
        <f t="shared" si="1603"/>
        <v>0</v>
      </c>
      <c r="AL174" s="561"/>
      <c r="AM174" s="278">
        <f t="shared" si="1604"/>
        <v>0</v>
      </c>
      <c r="AN174" s="561"/>
      <c r="AO174" s="278">
        <f t="shared" si="1605"/>
        <v>0</v>
      </c>
      <c r="AP174" s="561"/>
      <c r="AQ174" s="278">
        <f t="shared" si="1606"/>
        <v>0</v>
      </c>
      <c r="AR174" s="561"/>
      <c r="AS174" s="278">
        <f t="shared" si="1607"/>
        <v>0</v>
      </c>
      <c r="AT174" s="561"/>
      <c r="AU174" s="278">
        <f t="shared" si="1608"/>
        <v>0</v>
      </c>
      <c r="AV174" s="561"/>
      <c r="AW174" s="278">
        <f t="shared" si="1609"/>
        <v>0</v>
      </c>
      <c r="AX174" s="561"/>
      <c r="AY174" s="278">
        <f t="shared" si="1610"/>
        <v>0</v>
      </c>
      <c r="AZ174" s="561"/>
      <c r="BA174" s="278">
        <f t="shared" si="1611"/>
        <v>0</v>
      </c>
      <c r="BB174" s="561"/>
      <c r="BC174" s="278">
        <f t="shared" si="1612"/>
        <v>0</v>
      </c>
      <c r="BD174" s="561"/>
      <c r="BE174" s="278">
        <f t="shared" si="1613"/>
        <v>0</v>
      </c>
      <c r="BF174" s="561"/>
      <c r="BG174" s="278">
        <f t="shared" si="1614"/>
        <v>0</v>
      </c>
      <c r="BH174" s="561"/>
      <c r="BI174" s="278">
        <f t="shared" si="1615"/>
        <v>0</v>
      </c>
      <c r="BJ174" s="561"/>
      <c r="BK174" s="278">
        <f t="shared" si="1616"/>
        <v>0</v>
      </c>
      <c r="BL174" s="561"/>
      <c r="BM174" s="278">
        <f t="shared" si="1617"/>
        <v>0</v>
      </c>
      <c r="BN174" s="561"/>
      <c r="BO174" s="278">
        <f t="shared" si="1618"/>
        <v>0</v>
      </c>
      <c r="BP174" s="561"/>
      <c r="BQ174" s="563">
        <f t="shared" si="1587"/>
        <v>0</v>
      </c>
      <c r="BR174" s="322">
        <f t="shared" si="1331"/>
        <v>0</v>
      </c>
      <c r="BS174" s="27" t="b">
        <f>D174='Orçamento Detalhado'!J180</f>
        <v>1</v>
      </c>
    </row>
    <row r="175" spans="2:71" ht="18" customHeight="1" outlineLevel="2" thickTop="1" thickBot="1">
      <c r="B175" s="213" t="s">
        <v>503</v>
      </c>
      <c r="C175" s="275" t="str">
        <f>IF(VLOOKUP(B175,'Orçamento Detalhado'!$A$11:$I$531,4,)="","",(VLOOKUP(B175,'Orçamento Detalhado'!$A$11:$I$531,4,)))</f>
        <v>Gesso liso</v>
      </c>
      <c r="D175" s="276" t="str">
        <f>IF(B175="","",VLOOKUP($B175,'Orçamento Detalhado'!$A$11:$J$531,10,))</f>
        <v/>
      </c>
      <c r="E175" s="277">
        <f t="shared" si="1330"/>
        <v>0</v>
      </c>
      <c r="F175" s="574">
        <v>171</v>
      </c>
      <c r="G175" s="278">
        <f t="shared" si="1588"/>
        <v>0</v>
      </c>
      <c r="H175" s="561"/>
      <c r="I175" s="278">
        <f t="shared" si="1589"/>
        <v>0</v>
      </c>
      <c r="J175" s="561"/>
      <c r="K175" s="278">
        <f t="shared" si="1590"/>
        <v>0</v>
      </c>
      <c r="L175" s="561"/>
      <c r="M175" s="278">
        <f t="shared" si="1591"/>
        <v>0</v>
      </c>
      <c r="N175" s="561"/>
      <c r="O175" s="278">
        <f t="shared" si="1592"/>
        <v>0</v>
      </c>
      <c r="P175" s="561"/>
      <c r="Q175" s="278">
        <f t="shared" si="1593"/>
        <v>0</v>
      </c>
      <c r="R175" s="561"/>
      <c r="S175" s="278">
        <f t="shared" si="1594"/>
        <v>0</v>
      </c>
      <c r="T175" s="561"/>
      <c r="U175" s="278">
        <f t="shared" si="1595"/>
        <v>0</v>
      </c>
      <c r="V175" s="561"/>
      <c r="W175" s="278">
        <f t="shared" si="1596"/>
        <v>0</v>
      </c>
      <c r="X175" s="561"/>
      <c r="Y175" s="278">
        <f t="shared" si="1597"/>
        <v>0</v>
      </c>
      <c r="Z175" s="561"/>
      <c r="AA175" s="278">
        <f t="shared" si="1598"/>
        <v>0</v>
      </c>
      <c r="AB175" s="561"/>
      <c r="AC175" s="278">
        <f t="shared" si="1599"/>
        <v>0</v>
      </c>
      <c r="AD175" s="561"/>
      <c r="AE175" s="278">
        <f t="shared" si="1600"/>
        <v>0</v>
      </c>
      <c r="AF175" s="561"/>
      <c r="AG175" s="278">
        <f t="shared" si="1601"/>
        <v>0</v>
      </c>
      <c r="AH175" s="561"/>
      <c r="AI175" s="278">
        <f t="shared" si="1602"/>
        <v>0</v>
      </c>
      <c r="AJ175" s="561"/>
      <c r="AK175" s="278">
        <f t="shared" si="1603"/>
        <v>0</v>
      </c>
      <c r="AL175" s="561"/>
      <c r="AM175" s="278">
        <f t="shared" si="1604"/>
        <v>0</v>
      </c>
      <c r="AN175" s="561"/>
      <c r="AO175" s="278">
        <f t="shared" si="1605"/>
        <v>0</v>
      </c>
      <c r="AP175" s="561"/>
      <c r="AQ175" s="278">
        <f t="shared" si="1606"/>
        <v>0</v>
      </c>
      <c r="AR175" s="561"/>
      <c r="AS175" s="278">
        <f t="shared" si="1607"/>
        <v>0</v>
      </c>
      <c r="AT175" s="561"/>
      <c r="AU175" s="278">
        <f t="shared" si="1608"/>
        <v>0</v>
      </c>
      <c r="AV175" s="561"/>
      <c r="AW175" s="278">
        <f t="shared" si="1609"/>
        <v>0</v>
      </c>
      <c r="AX175" s="561"/>
      <c r="AY175" s="278">
        <f t="shared" si="1610"/>
        <v>0</v>
      </c>
      <c r="AZ175" s="561"/>
      <c r="BA175" s="278">
        <f t="shared" si="1611"/>
        <v>0</v>
      </c>
      <c r="BB175" s="561"/>
      <c r="BC175" s="278">
        <f t="shared" si="1612"/>
        <v>0</v>
      </c>
      <c r="BD175" s="561"/>
      <c r="BE175" s="278">
        <f t="shared" si="1613"/>
        <v>0</v>
      </c>
      <c r="BF175" s="561"/>
      <c r="BG175" s="278">
        <f t="shared" si="1614"/>
        <v>0</v>
      </c>
      <c r="BH175" s="561"/>
      <c r="BI175" s="278">
        <f t="shared" si="1615"/>
        <v>0</v>
      </c>
      <c r="BJ175" s="561"/>
      <c r="BK175" s="278">
        <f t="shared" si="1616"/>
        <v>0</v>
      </c>
      <c r="BL175" s="561"/>
      <c r="BM175" s="278">
        <f t="shared" si="1617"/>
        <v>0</v>
      </c>
      <c r="BN175" s="561"/>
      <c r="BO175" s="278">
        <f t="shared" si="1618"/>
        <v>0</v>
      </c>
      <c r="BP175" s="561"/>
      <c r="BQ175" s="563">
        <f t="shared" si="1587"/>
        <v>0</v>
      </c>
      <c r="BR175" s="322">
        <f t="shared" si="1331"/>
        <v>0</v>
      </c>
      <c r="BS175" s="27" t="b">
        <f>D175='Orçamento Detalhado'!J181</f>
        <v>1</v>
      </c>
    </row>
    <row r="176" spans="2:71" ht="18" customHeight="1" outlineLevel="2" thickTop="1" thickBot="1">
      <c r="B176" s="213" t="s">
        <v>505</v>
      </c>
      <c r="C176" s="275" t="str">
        <f>IF(VLOOKUP(B176,'Orçamento Detalhado'!$A$11:$I$531,4,)="","",(VLOOKUP(B176,'Orçamento Detalhado'!$A$11:$I$531,4,)))</f>
        <v>Azulejos</v>
      </c>
      <c r="D176" s="276" t="str">
        <f>IF(B176="","",VLOOKUP($B176,'Orçamento Detalhado'!$A$11:$J$531,10,))</f>
        <v/>
      </c>
      <c r="E176" s="277">
        <f t="shared" si="1330"/>
        <v>0</v>
      </c>
      <c r="F176" s="574">
        <v>172</v>
      </c>
      <c r="G176" s="278">
        <f t="shared" si="1588"/>
        <v>0</v>
      </c>
      <c r="H176" s="561"/>
      <c r="I176" s="278">
        <f t="shared" si="1589"/>
        <v>0</v>
      </c>
      <c r="J176" s="561"/>
      <c r="K176" s="278">
        <f t="shared" si="1590"/>
        <v>0</v>
      </c>
      <c r="L176" s="561"/>
      <c r="M176" s="278">
        <f t="shared" si="1591"/>
        <v>0</v>
      </c>
      <c r="N176" s="561"/>
      <c r="O176" s="278">
        <f t="shared" si="1592"/>
        <v>0</v>
      </c>
      <c r="P176" s="561"/>
      <c r="Q176" s="278">
        <f t="shared" si="1593"/>
        <v>0</v>
      </c>
      <c r="R176" s="561"/>
      <c r="S176" s="278">
        <f t="shared" si="1594"/>
        <v>0</v>
      </c>
      <c r="T176" s="561"/>
      <c r="U176" s="278">
        <f t="shared" si="1595"/>
        <v>0</v>
      </c>
      <c r="V176" s="561"/>
      <c r="W176" s="278">
        <f t="shared" si="1596"/>
        <v>0</v>
      </c>
      <c r="X176" s="561"/>
      <c r="Y176" s="278">
        <f t="shared" si="1597"/>
        <v>0</v>
      </c>
      <c r="Z176" s="561"/>
      <c r="AA176" s="278">
        <f t="shared" si="1598"/>
        <v>0</v>
      </c>
      <c r="AB176" s="561"/>
      <c r="AC176" s="278">
        <f t="shared" si="1599"/>
        <v>0</v>
      </c>
      <c r="AD176" s="561"/>
      <c r="AE176" s="278">
        <f t="shared" si="1600"/>
        <v>0</v>
      </c>
      <c r="AF176" s="561"/>
      <c r="AG176" s="278">
        <f t="shared" si="1601"/>
        <v>0</v>
      </c>
      <c r="AH176" s="561"/>
      <c r="AI176" s="278">
        <f t="shared" si="1602"/>
        <v>0</v>
      </c>
      <c r="AJ176" s="561" t="s">
        <v>1053</v>
      </c>
      <c r="AK176" s="278">
        <f t="shared" si="1603"/>
        <v>0</v>
      </c>
      <c r="AL176" s="561" t="s">
        <v>1053</v>
      </c>
      <c r="AM176" s="278">
        <f t="shared" si="1604"/>
        <v>0</v>
      </c>
      <c r="AN176" s="561" t="s">
        <v>1053</v>
      </c>
      <c r="AO176" s="278">
        <f t="shared" si="1605"/>
        <v>0</v>
      </c>
      <c r="AP176" s="561" t="s">
        <v>1053</v>
      </c>
      <c r="AQ176" s="278">
        <f t="shared" si="1606"/>
        <v>0</v>
      </c>
      <c r="AR176" s="561" t="s">
        <v>1053</v>
      </c>
      <c r="AS176" s="278">
        <f t="shared" si="1607"/>
        <v>0</v>
      </c>
      <c r="AT176" s="561" t="s">
        <v>1053</v>
      </c>
      <c r="AU176" s="278">
        <f t="shared" si="1608"/>
        <v>0</v>
      </c>
      <c r="AV176" s="561"/>
      <c r="AW176" s="278">
        <f t="shared" si="1609"/>
        <v>0</v>
      </c>
      <c r="AX176" s="561" t="s">
        <v>1053</v>
      </c>
      <c r="AY176" s="278">
        <f t="shared" si="1610"/>
        <v>0</v>
      </c>
      <c r="AZ176" s="561"/>
      <c r="BA176" s="278">
        <f t="shared" si="1611"/>
        <v>0</v>
      </c>
      <c r="BB176" s="561"/>
      <c r="BC176" s="278">
        <f t="shared" si="1612"/>
        <v>0</v>
      </c>
      <c r="BD176" s="561"/>
      <c r="BE176" s="278">
        <f t="shared" si="1613"/>
        <v>0</v>
      </c>
      <c r="BF176" s="561"/>
      <c r="BG176" s="278">
        <f t="shared" si="1614"/>
        <v>0</v>
      </c>
      <c r="BH176" s="561"/>
      <c r="BI176" s="278">
        <f t="shared" si="1615"/>
        <v>0</v>
      </c>
      <c r="BJ176" s="561"/>
      <c r="BK176" s="278">
        <f t="shared" si="1616"/>
        <v>0</v>
      </c>
      <c r="BL176" s="561"/>
      <c r="BM176" s="278">
        <f t="shared" si="1617"/>
        <v>0</v>
      </c>
      <c r="BN176" s="561"/>
      <c r="BO176" s="278">
        <f t="shared" si="1618"/>
        <v>0</v>
      </c>
      <c r="BP176" s="561"/>
      <c r="BQ176" s="563">
        <f t="shared" si="1587"/>
        <v>0</v>
      </c>
      <c r="BR176" s="322">
        <f t="shared" si="1331"/>
        <v>0</v>
      </c>
      <c r="BS176" s="27" t="b">
        <f>D176='Orçamento Detalhado'!J182</f>
        <v>1</v>
      </c>
    </row>
    <row r="177" spans="2:71" ht="18" customHeight="1" outlineLevel="2" thickTop="1" thickBot="1">
      <c r="B177" s="213" t="s">
        <v>507</v>
      </c>
      <c r="C177" s="275" t="str">
        <f>IF(VLOOKUP(B177,'Orçamento Detalhado'!$A$11:$I$531,4,)="","",(VLOOKUP(B177,'Orçamento Detalhado'!$A$11:$I$531,4,)))</f>
        <v>Cantoneiras</v>
      </c>
      <c r="D177" s="276" t="str">
        <f>IF(B177="","",VLOOKUP($B177,'Orçamento Detalhado'!$A$11:$J$531,10,))</f>
        <v/>
      </c>
      <c r="E177" s="277">
        <f t="shared" si="1330"/>
        <v>0</v>
      </c>
      <c r="F177" s="574">
        <v>173</v>
      </c>
      <c r="G177" s="278">
        <f t="shared" si="1588"/>
        <v>0</v>
      </c>
      <c r="H177" s="561"/>
      <c r="I177" s="278">
        <f t="shared" si="1589"/>
        <v>0</v>
      </c>
      <c r="J177" s="561"/>
      <c r="K177" s="278">
        <f t="shared" si="1590"/>
        <v>0</v>
      </c>
      <c r="L177" s="561"/>
      <c r="M177" s="278">
        <f t="shared" si="1591"/>
        <v>0</v>
      </c>
      <c r="N177" s="561"/>
      <c r="O177" s="278">
        <f t="shared" si="1592"/>
        <v>0</v>
      </c>
      <c r="P177" s="561"/>
      <c r="Q177" s="278">
        <f t="shared" si="1593"/>
        <v>0</v>
      </c>
      <c r="R177" s="561"/>
      <c r="S177" s="278">
        <f t="shared" si="1594"/>
        <v>0</v>
      </c>
      <c r="T177" s="561"/>
      <c r="U177" s="278">
        <f t="shared" si="1595"/>
        <v>0</v>
      </c>
      <c r="V177" s="561"/>
      <c r="W177" s="278">
        <f t="shared" si="1596"/>
        <v>0</v>
      </c>
      <c r="X177" s="561"/>
      <c r="Y177" s="278">
        <f t="shared" si="1597"/>
        <v>0</v>
      </c>
      <c r="Z177" s="561"/>
      <c r="AA177" s="278">
        <f t="shared" si="1598"/>
        <v>0</v>
      </c>
      <c r="AB177" s="561"/>
      <c r="AC177" s="278">
        <f t="shared" si="1599"/>
        <v>0</v>
      </c>
      <c r="AD177" s="561"/>
      <c r="AE177" s="278">
        <f t="shared" si="1600"/>
        <v>0</v>
      </c>
      <c r="AF177" s="561"/>
      <c r="AG177" s="278">
        <f t="shared" si="1601"/>
        <v>0</v>
      </c>
      <c r="AH177" s="561"/>
      <c r="AI177" s="278">
        <f t="shared" si="1602"/>
        <v>0</v>
      </c>
      <c r="AJ177" s="561" t="s">
        <v>1053</v>
      </c>
      <c r="AK177" s="278">
        <f t="shared" si="1603"/>
        <v>0</v>
      </c>
      <c r="AL177" s="561" t="s">
        <v>1053</v>
      </c>
      <c r="AM177" s="278">
        <f t="shared" si="1604"/>
        <v>0</v>
      </c>
      <c r="AN177" s="561" t="s">
        <v>1053</v>
      </c>
      <c r="AO177" s="278">
        <f t="shared" si="1605"/>
        <v>0</v>
      </c>
      <c r="AP177" s="561" t="s">
        <v>1053</v>
      </c>
      <c r="AQ177" s="278">
        <f t="shared" si="1606"/>
        <v>0</v>
      </c>
      <c r="AR177" s="561" t="s">
        <v>1053</v>
      </c>
      <c r="AS177" s="278">
        <f t="shared" si="1607"/>
        <v>0</v>
      </c>
      <c r="AT177" s="561" t="s">
        <v>1053</v>
      </c>
      <c r="AU177" s="278">
        <f t="shared" si="1608"/>
        <v>0</v>
      </c>
      <c r="AV177" s="561" t="s">
        <v>1053</v>
      </c>
      <c r="AW177" s="278">
        <f t="shared" si="1609"/>
        <v>0</v>
      </c>
      <c r="AX177" s="561" t="s">
        <v>1053</v>
      </c>
      <c r="AY177" s="278">
        <f t="shared" si="1610"/>
        <v>0</v>
      </c>
      <c r="AZ177" s="561" t="s">
        <v>1053</v>
      </c>
      <c r="BA177" s="278">
        <f t="shared" si="1611"/>
        <v>0</v>
      </c>
      <c r="BB177" s="561"/>
      <c r="BC177" s="278">
        <f t="shared" si="1612"/>
        <v>0</v>
      </c>
      <c r="BD177" s="561"/>
      <c r="BE177" s="278">
        <f t="shared" si="1613"/>
        <v>0</v>
      </c>
      <c r="BF177" s="561"/>
      <c r="BG177" s="278">
        <f t="shared" si="1614"/>
        <v>0</v>
      </c>
      <c r="BH177" s="561"/>
      <c r="BI177" s="278">
        <f t="shared" si="1615"/>
        <v>0</v>
      </c>
      <c r="BJ177" s="561"/>
      <c r="BK177" s="278">
        <f t="shared" si="1616"/>
        <v>0</v>
      </c>
      <c r="BL177" s="561"/>
      <c r="BM177" s="278">
        <f t="shared" si="1617"/>
        <v>0</v>
      </c>
      <c r="BN177" s="561"/>
      <c r="BO177" s="278">
        <f t="shared" si="1618"/>
        <v>0</v>
      </c>
      <c r="BP177" s="561"/>
      <c r="BQ177" s="563">
        <f t="shared" si="1587"/>
        <v>0</v>
      </c>
      <c r="BR177" s="322">
        <f t="shared" si="1331"/>
        <v>0</v>
      </c>
      <c r="BS177" s="27" t="b">
        <f>D177='Orçamento Detalhado'!J183</f>
        <v>1</v>
      </c>
    </row>
    <row r="178" spans="2:71" ht="18" customHeight="1" outlineLevel="2" thickTop="1" thickBot="1">
      <c r="B178" s="213" t="s">
        <v>509</v>
      </c>
      <c r="C178" s="275" t="str">
        <f>IF(VLOOKUP(B178,'Orçamento Detalhado'!$A$11:$I$531,4,)="","",(VLOOKUP(B178,'Orçamento Detalhado'!$A$11:$I$531,4,)))</f>
        <v>Peitoris de ardosia</v>
      </c>
      <c r="D178" s="276" t="str">
        <f>IF(B178="","",VLOOKUP($B178,'Orçamento Detalhado'!$A$11:$J$531,10,))</f>
        <v/>
      </c>
      <c r="E178" s="277">
        <f t="shared" si="1330"/>
        <v>0</v>
      </c>
      <c r="F178" s="574">
        <v>174</v>
      </c>
      <c r="G178" s="278">
        <f t="shared" si="1588"/>
        <v>0</v>
      </c>
      <c r="H178" s="561"/>
      <c r="I178" s="278">
        <f t="shared" si="1589"/>
        <v>0</v>
      </c>
      <c r="J178" s="561"/>
      <c r="K178" s="278">
        <f t="shared" si="1590"/>
        <v>0</v>
      </c>
      <c r="L178" s="561"/>
      <c r="M178" s="278">
        <f t="shared" si="1591"/>
        <v>0</v>
      </c>
      <c r="N178" s="561"/>
      <c r="O178" s="278">
        <f t="shared" si="1592"/>
        <v>0</v>
      </c>
      <c r="P178" s="561"/>
      <c r="Q178" s="278">
        <f t="shared" si="1593"/>
        <v>0</v>
      </c>
      <c r="R178" s="561"/>
      <c r="S178" s="278">
        <f t="shared" si="1594"/>
        <v>0</v>
      </c>
      <c r="T178" s="561"/>
      <c r="U178" s="278">
        <f t="shared" si="1595"/>
        <v>0</v>
      </c>
      <c r="V178" s="561"/>
      <c r="W178" s="278">
        <f t="shared" si="1596"/>
        <v>0</v>
      </c>
      <c r="X178" s="561"/>
      <c r="Y178" s="278">
        <f t="shared" si="1597"/>
        <v>0</v>
      </c>
      <c r="Z178" s="561"/>
      <c r="AA178" s="278">
        <f t="shared" si="1598"/>
        <v>0</v>
      </c>
      <c r="AB178" s="561"/>
      <c r="AC178" s="278">
        <f t="shared" si="1599"/>
        <v>0</v>
      </c>
      <c r="AD178" s="561"/>
      <c r="AE178" s="278">
        <f t="shared" si="1600"/>
        <v>0</v>
      </c>
      <c r="AF178" s="561"/>
      <c r="AG178" s="278">
        <f t="shared" si="1601"/>
        <v>0</v>
      </c>
      <c r="AH178" s="561"/>
      <c r="AI178" s="278">
        <f t="shared" si="1602"/>
        <v>0</v>
      </c>
      <c r="AJ178" s="561" t="s">
        <v>1053</v>
      </c>
      <c r="AK178" s="278">
        <f t="shared" si="1603"/>
        <v>0</v>
      </c>
      <c r="AL178" s="561" t="s">
        <v>1053</v>
      </c>
      <c r="AM178" s="278">
        <f t="shared" si="1604"/>
        <v>0</v>
      </c>
      <c r="AN178" s="561" t="s">
        <v>1053</v>
      </c>
      <c r="AO178" s="278">
        <f t="shared" si="1605"/>
        <v>0</v>
      </c>
      <c r="AP178" s="561" t="s">
        <v>1053</v>
      </c>
      <c r="AQ178" s="278">
        <f t="shared" si="1606"/>
        <v>0</v>
      </c>
      <c r="AR178" s="561" t="s">
        <v>1053</v>
      </c>
      <c r="AS178" s="278">
        <f t="shared" si="1607"/>
        <v>0</v>
      </c>
      <c r="AT178" s="561" t="s">
        <v>1053</v>
      </c>
      <c r="AU178" s="278">
        <f t="shared" si="1608"/>
        <v>0</v>
      </c>
      <c r="AV178" s="561" t="s">
        <v>1053</v>
      </c>
      <c r="AW178" s="278">
        <f t="shared" si="1609"/>
        <v>0</v>
      </c>
      <c r="AX178" s="561" t="s">
        <v>1053</v>
      </c>
      <c r="AY178" s="278">
        <f t="shared" si="1610"/>
        <v>0</v>
      </c>
      <c r="AZ178" s="561" t="s">
        <v>1053</v>
      </c>
      <c r="BA178" s="278">
        <f t="shared" si="1611"/>
        <v>0</v>
      </c>
      <c r="BB178" s="561"/>
      <c r="BC178" s="278">
        <f t="shared" si="1612"/>
        <v>0</v>
      </c>
      <c r="BD178" s="561"/>
      <c r="BE178" s="278">
        <f t="shared" si="1613"/>
        <v>0</v>
      </c>
      <c r="BF178" s="561"/>
      <c r="BG178" s="278">
        <f t="shared" si="1614"/>
        <v>0</v>
      </c>
      <c r="BH178" s="561"/>
      <c r="BI178" s="278">
        <f t="shared" si="1615"/>
        <v>0</v>
      </c>
      <c r="BJ178" s="561"/>
      <c r="BK178" s="278">
        <f t="shared" si="1616"/>
        <v>0</v>
      </c>
      <c r="BL178" s="561"/>
      <c r="BM178" s="278">
        <f t="shared" si="1617"/>
        <v>0</v>
      </c>
      <c r="BN178" s="561"/>
      <c r="BO178" s="278">
        <f t="shared" si="1618"/>
        <v>0</v>
      </c>
      <c r="BP178" s="561"/>
      <c r="BQ178" s="563">
        <f t="shared" si="1587"/>
        <v>0</v>
      </c>
      <c r="BR178" s="322">
        <f t="shared" si="1331"/>
        <v>0</v>
      </c>
      <c r="BS178" s="27" t="b">
        <f>D178='Orçamento Detalhado'!J184</f>
        <v>1</v>
      </c>
    </row>
    <row r="179" spans="2:71" ht="18" customHeight="1" outlineLevel="2" thickTop="1" thickBot="1">
      <c r="B179" s="213" t="s">
        <v>511</v>
      </c>
      <c r="C179" s="275" t="str">
        <f>IF(VLOOKUP(B179,'Orçamento Detalhado'!$A$11:$I$531,4,)="","",(VLOOKUP(B179,'Orçamento Detalhado'!$A$11:$I$531,4,)))</f>
        <v>Peitoris pré moldados</v>
      </c>
      <c r="D179" s="276" t="str">
        <f>IF(B179="","",VLOOKUP($B179,'Orçamento Detalhado'!$A$11:$J$531,10,))</f>
        <v/>
      </c>
      <c r="E179" s="277">
        <f t="shared" si="1330"/>
        <v>0</v>
      </c>
      <c r="F179" s="574">
        <v>175</v>
      </c>
      <c r="G179" s="278">
        <f t="shared" si="1588"/>
        <v>0</v>
      </c>
      <c r="H179" s="561"/>
      <c r="I179" s="278">
        <f t="shared" si="1589"/>
        <v>0</v>
      </c>
      <c r="J179" s="561"/>
      <c r="K179" s="278">
        <f t="shared" si="1590"/>
        <v>0</v>
      </c>
      <c r="L179" s="561"/>
      <c r="M179" s="278">
        <f t="shared" si="1591"/>
        <v>0</v>
      </c>
      <c r="N179" s="561"/>
      <c r="O179" s="278">
        <f t="shared" si="1592"/>
        <v>0</v>
      </c>
      <c r="P179" s="561"/>
      <c r="Q179" s="278">
        <f t="shared" si="1593"/>
        <v>0</v>
      </c>
      <c r="R179" s="561"/>
      <c r="S179" s="278">
        <f t="shared" si="1594"/>
        <v>0</v>
      </c>
      <c r="T179" s="561"/>
      <c r="U179" s="278">
        <f t="shared" si="1595"/>
        <v>0</v>
      </c>
      <c r="V179" s="561"/>
      <c r="W179" s="278">
        <f t="shared" si="1596"/>
        <v>0</v>
      </c>
      <c r="X179" s="561"/>
      <c r="Y179" s="278">
        <f t="shared" si="1597"/>
        <v>0</v>
      </c>
      <c r="Z179" s="561"/>
      <c r="AA179" s="278">
        <f t="shared" si="1598"/>
        <v>0</v>
      </c>
      <c r="AB179" s="561"/>
      <c r="AC179" s="278">
        <f t="shared" si="1599"/>
        <v>0</v>
      </c>
      <c r="AD179" s="561"/>
      <c r="AE179" s="278">
        <f t="shared" si="1600"/>
        <v>0</v>
      </c>
      <c r="AF179" s="561"/>
      <c r="AG179" s="278">
        <f t="shared" si="1601"/>
        <v>0</v>
      </c>
      <c r="AH179" s="561"/>
      <c r="AI179" s="278">
        <f t="shared" si="1602"/>
        <v>0</v>
      </c>
      <c r="AJ179" s="561" t="s">
        <v>1053</v>
      </c>
      <c r="AK179" s="278">
        <f t="shared" si="1603"/>
        <v>0</v>
      </c>
      <c r="AL179" s="561" t="s">
        <v>1053</v>
      </c>
      <c r="AM179" s="278">
        <f t="shared" si="1604"/>
        <v>0</v>
      </c>
      <c r="AN179" s="561" t="s">
        <v>1053</v>
      </c>
      <c r="AO179" s="278">
        <f t="shared" si="1605"/>
        <v>0</v>
      </c>
      <c r="AP179" s="561" t="s">
        <v>1053</v>
      </c>
      <c r="AQ179" s="278">
        <f t="shared" si="1606"/>
        <v>0</v>
      </c>
      <c r="AR179" s="561" t="s">
        <v>1053</v>
      </c>
      <c r="AS179" s="278">
        <f t="shared" si="1607"/>
        <v>0</v>
      </c>
      <c r="AT179" s="561" t="s">
        <v>1053</v>
      </c>
      <c r="AU179" s="278">
        <f t="shared" si="1608"/>
        <v>0</v>
      </c>
      <c r="AV179" s="561" t="s">
        <v>1053</v>
      </c>
      <c r="AW179" s="278">
        <f t="shared" si="1609"/>
        <v>0</v>
      </c>
      <c r="AX179" s="561" t="s">
        <v>1053</v>
      </c>
      <c r="AY179" s="278">
        <f t="shared" si="1610"/>
        <v>0</v>
      </c>
      <c r="AZ179" s="561" t="s">
        <v>1053</v>
      </c>
      <c r="BA179" s="278">
        <f t="shared" si="1611"/>
        <v>0</v>
      </c>
      <c r="BB179" s="561"/>
      <c r="BC179" s="278">
        <f t="shared" si="1612"/>
        <v>0</v>
      </c>
      <c r="BD179" s="561"/>
      <c r="BE179" s="278">
        <f t="shared" si="1613"/>
        <v>0</v>
      </c>
      <c r="BF179" s="561"/>
      <c r="BG179" s="278">
        <f t="shared" si="1614"/>
        <v>0</v>
      </c>
      <c r="BH179" s="561"/>
      <c r="BI179" s="278">
        <f t="shared" si="1615"/>
        <v>0</v>
      </c>
      <c r="BJ179" s="561"/>
      <c r="BK179" s="278">
        <f t="shared" si="1616"/>
        <v>0</v>
      </c>
      <c r="BL179" s="561"/>
      <c r="BM179" s="278">
        <f t="shared" si="1617"/>
        <v>0</v>
      </c>
      <c r="BN179" s="561"/>
      <c r="BO179" s="278">
        <f t="shared" si="1618"/>
        <v>0</v>
      </c>
      <c r="BP179" s="561"/>
      <c r="BQ179" s="563">
        <f t="shared" si="1587"/>
        <v>0</v>
      </c>
      <c r="BR179" s="322">
        <f t="shared" si="1331"/>
        <v>0</v>
      </c>
      <c r="BS179" s="27" t="b">
        <f>D179='Orçamento Detalhado'!J185</f>
        <v>1</v>
      </c>
    </row>
    <row r="180" spans="2:71" ht="18" customHeight="1" outlineLevel="2" thickTop="1" thickBot="1">
      <c r="B180" s="213" t="s">
        <v>513</v>
      </c>
      <c r="C180" s="275" t="str">
        <f>IF(VLOOKUP(B180,'Orçamento Detalhado'!$A$11:$I$531,4,)="","",(VLOOKUP(B180,'Orçamento Detalhado'!$A$11:$I$531,4,)))</f>
        <v/>
      </c>
      <c r="D180" s="276" t="str">
        <f>IF(B180="","",VLOOKUP($B180,'Orçamento Detalhado'!$A$11:$J$531,10,))</f>
        <v/>
      </c>
      <c r="E180" s="277">
        <f t="shared" si="1330"/>
        <v>0</v>
      </c>
      <c r="F180" s="574">
        <v>176</v>
      </c>
      <c r="G180" s="278">
        <f t="shared" ref="G180:G181" si="1619">IFERROR($D180*H180,0)</f>
        <v>0</v>
      </c>
      <c r="H180" s="561"/>
      <c r="I180" s="278">
        <f t="shared" ref="I180:I181" si="1620">IFERROR($D180*J180,0)</f>
        <v>0</v>
      </c>
      <c r="J180" s="561"/>
      <c r="K180" s="278">
        <f t="shared" ref="K180:K181" si="1621">IFERROR($D180*L180,0)</f>
        <v>0</v>
      </c>
      <c r="L180" s="561"/>
      <c r="M180" s="278">
        <f t="shared" ref="M180:M181" si="1622">IFERROR($D180*N180,0)</f>
        <v>0</v>
      </c>
      <c r="N180" s="561"/>
      <c r="O180" s="278">
        <f t="shared" ref="O180:O181" si="1623">IFERROR($D180*P180,0)</f>
        <v>0</v>
      </c>
      <c r="P180" s="561"/>
      <c r="Q180" s="278">
        <f t="shared" ref="Q180:Q181" si="1624">IFERROR($D180*R180,0)</f>
        <v>0</v>
      </c>
      <c r="R180" s="561"/>
      <c r="S180" s="278">
        <f t="shared" ref="S180:S181" si="1625">IFERROR($D180*T180,0)</f>
        <v>0</v>
      </c>
      <c r="T180" s="561"/>
      <c r="U180" s="278">
        <f t="shared" ref="U180:U181" si="1626">IFERROR($D180*V180,0)</f>
        <v>0</v>
      </c>
      <c r="V180" s="561"/>
      <c r="W180" s="278">
        <f t="shared" ref="W180:W181" si="1627">IFERROR($D180*X180,0)</f>
        <v>0</v>
      </c>
      <c r="X180" s="561"/>
      <c r="Y180" s="278">
        <f t="shared" ref="Y180:Y181" si="1628">IFERROR($D180*Z180,0)</f>
        <v>0</v>
      </c>
      <c r="Z180" s="561"/>
      <c r="AA180" s="278">
        <f t="shared" ref="AA180:AA181" si="1629">IFERROR($D180*AB180,0)</f>
        <v>0</v>
      </c>
      <c r="AB180" s="561"/>
      <c r="AC180" s="278">
        <f t="shared" ref="AC180:AC181" si="1630">IFERROR($D180*AD180,0)</f>
        <v>0</v>
      </c>
      <c r="AD180" s="561"/>
      <c r="AE180" s="278">
        <f t="shared" ref="AE180:AE181" si="1631">IFERROR($D180*AF180,0)</f>
        <v>0</v>
      </c>
      <c r="AF180" s="561"/>
      <c r="AG180" s="278">
        <f t="shared" ref="AG180:AG181" si="1632">IFERROR($D180*AH180,0)</f>
        <v>0</v>
      </c>
      <c r="AH180" s="561"/>
      <c r="AI180" s="278">
        <f t="shared" ref="AI180:AI181" si="1633">IFERROR($D180*AJ180,0)</f>
        <v>0</v>
      </c>
      <c r="AJ180" s="561" t="s">
        <v>1053</v>
      </c>
      <c r="AK180" s="278">
        <f t="shared" ref="AK180:AK181" si="1634">IFERROR($D180*AL180,0)</f>
        <v>0</v>
      </c>
      <c r="AL180" s="561" t="s">
        <v>1053</v>
      </c>
      <c r="AM180" s="278">
        <f t="shared" ref="AM180:AM181" si="1635">IFERROR($D180*AN180,0)</f>
        <v>0</v>
      </c>
      <c r="AN180" s="561" t="s">
        <v>1053</v>
      </c>
      <c r="AO180" s="278">
        <f t="shared" ref="AO180:AO181" si="1636">IFERROR($D180*AP180,0)</f>
        <v>0</v>
      </c>
      <c r="AP180" s="561" t="s">
        <v>1053</v>
      </c>
      <c r="AQ180" s="278">
        <f t="shared" ref="AQ180:AQ181" si="1637">IFERROR($D180*AR180,0)</f>
        <v>0</v>
      </c>
      <c r="AR180" s="561" t="s">
        <v>1053</v>
      </c>
      <c r="AS180" s="278">
        <f t="shared" ref="AS180:AS181" si="1638">IFERROR($D180*AT180,0)</f>
        <v>0</v>
      </c>
      <c r="AT180" s="561" t="s">
        <v>1053</v>
      </c>
      <c r="AU180" s="278">
        <f t="shared" ref="AU180:AU181" si="1639">IFERROR($D180*AV180,0)</f>
        <v>0</v>
      </c>
      <c r="AV180" s="561" t="s">
        <v>1053</v>
      </c>
      <c r="AW180" s="278">
        <f t="shared" ref="AW180:AW181" si="1640">IFERROR($D180*AX180,0)</f>
        <v>0</v>
      </c>
      <c r="AX180" s="561" t="s">
        <v>1053</v>
      </c>
      <c r="AY180" s="278">
        <f t="shared" ref="AY180:AY181" si="1641">IFERROR($D180*AZ180,0)</f>
        <v>0</v>
      </c>
      <c r="AZ180" s="561" t="s">
        <v>1053</v>
      </c>
      <c r="BA180" s="278">
        <f t="shared" ref="BA180:BA181" si="1642">IFERROR($D180*BB180,0)</f>
        <v>0</v>
      </c>
      <c r="BB180" s="561"/>
      <c r="BC180" s="278">
        <f t="shared" ref="BC180:BC181" si="1643">IFERROR($D180*BD180,0)</f>
        <v>0</v>
      </c>
      <c r="BD180" s="561"/>
      <c r="BE180" s="278">
        <f t="shared" ref="BE180:BE181" si="1644">IFERROR($D180*BF180,0)</f>
        <v>0</v>
      </c>
      <c r="BF180" s="561"/>
      <c r="BG180" s="278">
        <f t="shared" ref="BG180:BG181" si="1645">IFERROR($D180*BH180,0)</f>
        <v>0</v>
      </c>
      <c r="BH180" s="561"/>
      <c r="BI180" s="278">
        <f t="shared" ref="BI180:BI181" si="1646">IFERROR($D180*BJ180,0)</f>
        <v>0</v>
      </c>
      <c r="BJ180" s="561"/>
      <c r="BK180" s="278">
        <f t="shared" ref="BK180:BK181" si="1647">IFERROR($D180*BL180,0)</f>
        <v>0</v>
      </c>
      <c r="BL180" s="561"/>
      <c r="BM180" s="278">
        <f t="shared" ref="BM180:BM181" si="1648">IFERROR($D180*BN180,0)</f>
        <v>0</v>
      </c>
      <c r="BN180" s="561"/>
      <c r="BO180" s="278">
        <f t="shared" ref="BO180:BO181" si="1649">IFERROR($D180*BP180,0)</f>
        <v>0</v>
      </c>
      <c r="BP180" s="561"/>
      <c r="BQ180" s="563">
        <f t="shared" ref="BQ180:BQ181" si="1650">SUM(BN180,BL180,BJ180,BH180,BF180,BD180,BB180,AZ180,AX180,AV180,AT180,AR180,AP180,AN180,AL180,AJ180,AH180,AF180,AD180,AB180,Z180,X180,V180,T180,R180,P180,N180,L180,J180,H180,BP180)</f>
        <v>0</v>
      </c>
      <c r="BR180" s="322">
        <f t="shared" si="1331"/>
        <v>0</v>
      </c>
      <c r="BS180" s="27" t="b">
        <f>D180='Orçamento Detalhado'!J186</f>
        <v>1</v>
      </c>
    </row>
    <row r="181" spans="2:71" ht="18" customHeight="1" outlineLevel="2" thickTop="1" thickBot="1">
      <c r="B181" s="213" t="s">
        <v>514</v>
      </c>
      <c r="C181" s="275" t="str">
        <f>IF(VLOOKUP(B181,'Orçamento Detalhado'!$A$11:$I$531,4,)="","",(VLOOKUP(B181,'Orçamento Detalhado'!$A$11:$I$531,4,)))</f>
        <v/>
      </c>
      <c r="D181" s="276" t="str">
        <f>IF(B181="","",VLOOKUP($B181,'Orçamento Detalhado'!$A$11:$J$531,10,))</f>
        <v/>
      </c>
      <c r="E181" s="277">
        <f t="shared" si="1330"/>
        <v>0</v>
      </c>
      <c r="F181" s="574">
        <v>177</v>
      </c>
      <c r="G181" s="278">
        <f t="shared" si="1619"/>
        <v>0</v>
      </c>
      <c r="H181" s="561"/>
      <c r="I181" s="278">
        <f t="shared" si="1620"/>
        <v>0</v>
      </c>
      <c r="J181" s="561"/>
      <c r="K181" s="278">
        <f t="shared" si="1621"/>
        <v>0</v>
      </c>
      <c r="L181" s="561"/>
      <c r="M181" s="278">
        <f t="shared" si="1622"/>
        <v>0</v>
      </c>
      <c r="N181" s="561"/>
      <c r="O181" s="278">
        <f t="shared" si="1623"/>
        <v>0</v>
      </c>
      <c r="P181" s="561"/>
      <c r="Q181" s="278">
        <f t="shared" si="1624"/>
        <v>0</v>
      </c>
      <c r="R181" s="561"/>
      <c r="S181" s="278">
        <f t="shared" si="1625"/>
        <v>0</v>
      </c>
      <c r="T181" s="561"/>
      <c r="U181" s="278">
        <f t="shared" si="1626"/>
        <v>0</v>
      </c>
      <c r="V181" s="561"/>
      <c r="W181" s="278">
        <f t="shared" si="1627"/>
        <v>0</v>
      </c>
      <c r="X181" s="561"/>
      <c r="Y181" s="278">
        <f t="shared" si="1628"/>
        <v>0</v>
      </c>
      <c r="Z181" s="561"/>
      <c r="AA181" s="278">
        <f t="shared" si="1629"/>
        <v>0</v>
      </c>
      <c r="AB181" s="561"/>
      <c r="AC181" s="278">
        <f t="shared" si="1630"/>
        <v>0</v>
      </c>
      <c r="AD181" s="561"/>
      <c r="AE181" s="278">
        <f t="shared" si="1631"/>
        <v>0</v>
      </c>
      <c r="AF181" s="561"/>
      <c r="AG181" s="278">
        <f t="shared" si="1632"/>
        <v>0</v>
      </c>
      <c r="AH181" s="561"/>
      <c r="AI181" s="278">
        <f t="shared" si="1633"/>
        <v>0</v>
      </c>
      <c r="AJ181" s="561" t="s">
        <v>1053</v>
      </c>
      <c r="AK181" s="278">
        <f t="shared" si="1634"/>
        <v>0</v>
      </c>
      <c r="AL181" s="561" t="s">
        <v>1053</v>
      </c>
      <c r="AM181" s="278">
        <f t="shared" si="1635"/>
        <v>0</v>
      </c>
      <c r="AN181" s="561" t="s">
        <v>1053</v>
      </c>
      <c r="AO181" s="278">
        <f t="shared" si="1636"/>
        <v>0</v>
      </c>
      <c r="AP181" s="561" t="s">
        <v>1053</v>
      </c>
      <c r="AQ181" s="278">
        <f t="shared" si="1637"/>
        <v>0</v>
      </c>
      <c r="AR181" s="561" t="s">
        <v>1053</v>
      </c>
      <c r="AS181" s="278">
        <f t="shared" si="1638"/>
        <v>0</v>
      </c>
      <c r="AT181" s="561" t="s">
        <v>1053</v>
      </c>
      <c r="AU181" s="278">
        <f t="shared" si="1639"/>
        <v>0</v>
      </c>
      <c r="AV181" s="561" t="s">
        <v>1053</v>
      </c>
      <c r="AW181" s="278">
        <f t="shared" si="1640"/>
        <v>0</v>
      </c>
      <c r="AX181" s="561" t="s">
        <v>1053</v>
      </c>
      <c r="AY181" s="278">
        <f t="shared" si="1641"/>
        <v>0</v>
      </c>
      <c r="AZ181" s="561" t="s">
        <v>1053</v>
      </c>
      <c r="BA181" s="278">
        <f t="shared" si="1642"/>
        <v>0</v>
      </c>
      <c r="BB181" s="561"/>
      <c r="BC181" s="278">
        <f t="shared" si="1643"/>
        <v>0</v>
      </c>
      <c r="BD181" s="561"/>
      <c r="BE181" s="278">
        <f t="shared" si="1644"/>
        <v>0</v>
      </c>
      <c r="BF181" s="561"/>
      <c r="BG181" s="278">
        <f t="shared" si="1645"/>
        <v>0</v>
      </c>
      <c r="BH181" s="561"/>
      <c r="BI181" s="278">
        <f t="shared" si="1646"/>
        <v>0</v>
      </c>
      <c r="BJ181" s="561"/>
      <c r="BK181" s="278">
        <f t="shared" si="1647"/>
        <v>0</v>
      </c>
      <c r="BL181" s="561"/>
      <c r="BM181" s="278">
        <f t="shared" si="1648"/>
        <v>0</v>
      </c>
      <c r="BN181" s="561"/>
      <c r="BO181" s="278">
        <f t="shared" si="1649"/>
        <v>0</v>
      </c>
      <c r="BP181" s="561"/>
      <c r="BQ181" s="563">
        <f t="shared" si="1650"/>
        <v>0</v>
      </c>
      <c r="BR181" s="322">
        <f t="shared" si="1331"/>
        <v>0</v>
      </c>
      <c r="BS181" s="27" t="b">
        <f>D181='Orçamento Detalhado'!J187</f>
        <v>1</v>
      </c>
    </row>
    <row r="182" spans="2:71" ht="18" customHeight="1" outlineLevel="2" thickTop="1" thickBot="1">
      <c r="B182" s="213" t="s">
        <v>515</v>
      </c>
      <c r="C182" s="275" t="str">
        <f>IF(VLOOKUP(B182,'Orçamento Detalhado'!$A$11:$I$531,4,)="","",(VLOOKUP(B182,'Orçamento Detalhado'!$A$11:$I$531,4,)))</f>
        <v/>
      </c>
      <c r="D182" s="276" t="str">
        <f>IF(B182="","",VLOOKUP($B182,'Orçamento Detalhado'!$A$11:$J$531,10,))</f>
        <v/>
      </c>
      <c r="E182" s="277">
        <f t="shared" si="1330"/>
        <v>0</v>
      </c>
      <c r="F182" s="574">
        <v>178</v>
      </c>
      <c r="G182" s="278">
        <f t="shared" ref="G182:G183" si="1651">IFERROR($D182*H182,0)</f>
        <v>0</v>
      </c>
      <c r="H182" s="561"/>
      <c r="I182" s="278">
        <f t="shared" ref="I182:I183" si="1652">IFERROR($D182*J182,0)</f>
        <v>0</v>
      </c>
      <c r="J182" s="561"/>
      <c r="K182" s="278">
        <f t="shared" ref="K182:K183" si="1653">IFERROR($D182*L182,0)</f>
        <v>0</v>
      </c>
      <c r="L182" s="561"/>
      <c r="M182" s="278">
        <f t="shared" ref="M182:M183" si="1654">IFERROR($D182*N182,0)</f>
        <v>0</v>
      </c>
      <c r="N182" s="561"/>
      <c r="O182" s="278">
        <f t="shared" ref="O182:O183" si="1655">IFERROR($D182*P182,0)</f>
        <v>0</v>
      </c>
      <c r="P182" s="561"/>
      <c r="Q182" s="278">
        <f t="shared" ref="Q182:Q183" si="1656">IFERROR($D182*R182,0)</f>
        <v>0</v>
      </c>
      <c r="R182" s="561"/>
      <c r="S182" s="278">
        <f t="shared" ref="S182:S183" si="1657">IFERROR($D182*T182,0)</f>
        <v>0</v>
      </c>
      <c r="T182" s="561"/>
      <c r="U182" s="278">
        <f t="shared" ref="U182:U183" si="1658">IFERROR($D182*V182,0)</f>
        <v>0</v>
      </c>
      <c r="V182" s="561"/>
      <c r="W182" s="278">
        <f t="shared" ref="W182:W183" si="1659">IFERROR($D182*X182,0)</f>
        <v>0</v>
      </c>
      <c r="X182" s="561"/>
      <c r="Y182" s="278">
        <f t="shared" ref="Y182:Y183" si="1660">IFERROR($D182*Z182,0)</f>
        <v>0</v>
      </c>
      <c r="Z182" s="561"/>
      <c r="AA182" s="278">
        <f t="shared" ref="AA182:AA183" si="1661">IFERROR($D182*AB182,0)</f>
        <v>0</v>
      </c>
      <c r="AB182" s="561"/>
      <c r="AC182" s="278">
        <f t="shared" ref="AC182:AC183" si="1662">IFERROR($D182*AD182,0)</f>
        <v>0</v>
      </c>
      <c r="AD182" s="561"/>
      <c r="AE182" s="278">
        <f t="shared" ref="AE182:AE183" si="1663">IFERROR($D182*AF182,0)</f>
        <v>0</v>
      </c>
      <c r="AF182" s="561"/>
      <c r="AG182" s="278">
        <f t="shared" ref="AG182:AG183" si="1664">IFERROR($D182*AH182,0)</f>
        <v>0</v>
      </c>
      <c r="AH182" s="561"/>
      <c r="AI182" s="278">
        <f t="shared" ref="AI182:AI183" si="1665">IFERROR($D182*AJ182,0)</f>
        <v>0</v>
      </c>
      <c r="AJ182" s="561" t="s">
        <v>1053</v>
      </c>
      <c r="AK182" s="278">
        <f t="shared" ref="AK182:AK183" si="1666">IFERROR($D182*AL182,0)</f>
        <v>0</v>
      </c>
      <c r="AL182" s="561" t="s">
        <v>1053</v>
      </c>
      <c r="AM182" s="278">
        <f t="shared" ref="AM182:AM183" si="1667">IFERROR($D182*AN182,0)</f>
        <v>0</v>
      </c>
      <c r="AN182" s="561" t="s">
        <v>1053</v>
      </c>
      <c r="AO182" s="278">
        <f t="shared" ref="AO182:AO183" si="1668">IFERROR($D182*AP182,0)</f>
        <v>0</v>
      </c>
      <c r="AP182" s="561" t="s">
        <v>1053</v>
      </c>
      <c r="AQ182" s="278">
        <f t="shared" ref="AQ182:AQ183" si="1669">IFERROR($D182*AR182,0)</f>
        <v>0</v>
      </c>
      <c r="AR182" s="561" t="s">
        <v>1053</v>
      </c>
      <c r="AS182" s="278">
        <f t="shared" ref="AS182:AS183" si="1670">IFERROR($D182*AT182,0)</f>
        <v>0</v>
      </c>
      <c r="AT182" s="561" t="s">
        <v>1053</v>
      </c>
      <c r="AU182" s="278">
        <f t="shared" ref="AU182:AU183" si="1671">IFERROR($D182*AV182,0)</f>
        <v>0</v>
      </c>
      <c r="AV182" s="561" t="s">
        <v>1053</v>
      </c>
      <c r="AW182" s="278">
        <f t="shared" ref="AW182:AW183" si="1672">IFERROR($D182*AX182,0)</f>
        <v>0</v>
      </c>
      <c r="AX182" s="561" t="s">
        <v>1053</v>
      </c>
      <c r="AY182" s="278">
        <f t="shared" ref="AY182:AY183" si="1673">IFERROR($D182*AZ182,0)</f>
        <v>0</v>
      </c>
      <c r="AZ182" s="561" t="s">
        <v>1053</v>
      </c>
      <c r="BA182" s="278">
        <f t="shared" ref="BA182:BA183" si="1674">IFERROR($D182*BB182,0)</f>
        <v>0</v>
      </c>
      <c r="BB182" s="561"/>
      <c r="BC182" s="278">
        <f t="shared" ref="BC182:BC183" si="1675">IFERROR($D182*BD182,0)</f>
        <v>0</v>
      </c>
      <c r="BD182" s="561"/>
      <c r="BE182" s="278">
        <f t="shared" ref="BE182:BE183" si="1676">IFERROR($D182*BF182,0)</f>
        <v>0</v>
      </c>
      <c r="BF182" s="561"/>
      <c r="BG182" s="278">
        <f t="shared" ref="BG182:BG183" si="1677">IFERROR($D182*BH182,0)</f>
        <v>0</v>
      </c>
      <c r="BH182" s="561"/>
      <c r="BI182" s="278">
        <f t="shared" ref="BI182:BI183" si="1678">IFERROR($D182*BJ182,0)</f>
        <v>0</v>
      </c>
      <c r="BJ182" s="561"/>
      <c r="BK182" s="278">
        <f t="shared" ref="BK182:BK183" si="1679">IFERROR($D182*BL182,0)</f>
        <v>0</v>
      </c>
      <c r="BL182" s="561"/>
      <c r="BM182" s="278">
        <f t="shared" ref="BM182:BM183" si="1680">IFERROR($D182*BN182,0)</f>
        <v>0</v>
      </c>
      <c r="BN182" s="561"/>
      <c r="BO182" s="278">
        <f t="shared" ref="BO182:BO183" si="1681">IFERROR($D182*BP182,0)</f>
        <v>0</v>
      </c>
      <c r="BP182" s="561"/>
      <c r="BQ182" s="563">
        <f t="shared" ref="BQ182:BQ183" si="1682">SUM(BN182,BL182,BJ182,BH182,BF182,BD182,BB182,AZ182,AX182,AV182,AT182,AR182,AP182,AN182,AL182,AJ182,AH182,AF182,AD182,AB182,Z182,X182,V182,T182,R182,P182,N182,L182,J182,H182,BP182)</f>
        <v>0</v>
      </c>
      <c r="BR182" s="322">
        <f t="shared" si="1331"/>
        <v>0</v>
      </c>
      <c r="BS182" s="27" t="b">
        <f>D182='Orçamento Detalhado'!J188</f>
        <v>1</v>
      </c>
    </row>
    <row r="183" spans="2:71" ht="18" customHeight="1" outlineLevel="2" thickTop="1" thickBot="1">
      <c r="B183" s="213" t="s">
        <v>516</v>
      </c>
      <c r="C183" s="275" t="str">
        <f>IF(VLOOKUP(B183,'Orçamento Detalhado'!$A$11:$I$531,4,)="","",(VLOOKUP(B183,'Orçamento Detalhado'!$A$11:$I$531,4,)))</f>
        <v/>
      </c>
      <c r="D183" s="276" t="str">
        <f>IF(B183="","",VLOOKUP($B183,'Orçamento Detalhado'!$A$11:$J$531,10,))</f>
        <v/>
      </c>
      <c r="E183" s="277">
        <f t="shared" si="1330"/>
        <v>0</v>
      </c>
      <c r="F183" s="574">
        <v>179</v>
      </c>
      <c r="G183" s="278">
        <f t="shared" si="1651"/>
        <v>0</v>
      </c>
      <c r="H183" s="561"/>
      <c r="I183" s="278">
        <f t="shared" si="1652"/>
        <v>0</v>
      </c>
      <c r="J183" s="561"/>
      <c r="K183" s="278">
        <f t="shared" si="1653"/>
        <v>0</v>
      </c>
      <c r="L183" s="561"/>
      <c r="M183" s="278">
        <f t="shared" si="1654"/>
        <v>0</v>
      </c>
      <c r="N183" s="561"/>
      <c r="O183" s="278">
        <f t="shared" si="1655"/>
        <v>0</v>
      </c>
      <c r="P183" s="561"/>
      <c r="Q183" s="278">
        <f t="shared" si="1656"/>
        <v>0</v>
      </c>
      <c r="R183" s="561"/>
      <c r="S183" s="278">
        <f t="shared" si="1657"/>
        <v>0</v>
      </c>
      <c r="T183" s="561"/>
      <c r="U183" s="278">
        <f t="shared" si="1658"/>
        <v>0</v>
      </c>
      <c r="V183" s="561"/>
      <c r="W183" s="278">
        <f t="shared" si="1659"/>
        <v>0</v>
      </c>
      <c r="X183" s="561"/>
      <c r="Y183" s="278">
        <f t="shared" si="1660"/>
        <v>0</v>
      </c>
      <c r="Z183" s="561"/>
      <c r="AA183" s="278">
        <f t="shared" si="1661"/>
        <v>0</v>
      </c>
      <c r="AB183" s="561"/>
      <c r="AC183" s="278">
        <f t="shared" si="1662"/>
        <v>0</v>
      </c>
      <c r="AD183" s="561"/>
      <c r="AE183" s="278">
        <f t="shared" si="1663"/>
        <v>0</v>
      </c>
      <c r="AF183" s="561"/>
      <c r="AG183" s="278">
        <f t="shared" si="1664"/>
        <v>0</v>
      </c>
      <c r="AH183" s="561"/>
      <c r="AI183" s="278">
        <f t="shared" si="1665"/>
        <v>0</v>
      </c>
      <c r="AJ183" s="561" t="s">
        <v>1053</v>
      </c>
      <c r="AK183" s="278">
        <f t="shared" si="1666"/>
        <v>0</v>
      </c>
      <c r="AL183" s="561" t="s">
        <v>1053</v>
      </c>
      <c r="AM183" s="278">
        <f t="shared" si="1667"/>
        <v>0</v>
      </c>
      <c r="AN183" s="561" t="s">
        <v>1053</v>
      </c>
      <c r="AO183" s="278">
        <f t="shared" si="1668"/>
        <v>0</v>
      </c>
      <c r="AP183" s="561" t="s">
        <v>1053</v>
      </c>
      <c r="AQ183" s="278">
        <f t="shared" si="1669"/>
        <v>0</v>
      </c>
      <c r="AR183" s="561" t="s">
        <v>1053</v>
      </c>
      <c r="AS183" s="278">
        <f t="shared" si="1670"/>
        <v>0</v>
      </c>
      <c r="AT183" s="561" t="s">
        <v>1053</v>
      </c>
      <c r="AU183" s="278">
        <f t="shared" si="1671"/>
        <v>0</v>
      </c>
      <c r="AV183" s="561" t="s">
        <v>1053</v>
      </c>
      <c r="AW183" s="278">
        <f t="shared" si="1672"/>
        <v>0</v>
      </c>
      <c r="AX183" s="561" t="s">
        <v>1053</v>
      </c>
      <c r="AY183" s="278">
        <f t="shared" si="1673"/>
        <v>0</v>
      </c>
      <c r="AZ183" s="561" t="s">
        <v>1053</v>
      </c>
      <c r="BA183" s="278">
        <f t="shared" si="1674"/>
        <v>0</v>
      </c>
      <c r="BB183" s="561"/>
      <c r="BC183" s="278">
        <f t="shared" si="1675"/>
        <v>0</v>
      </c>
      <c r="BD183" s="561"/>
      <c r="BE183" s="278">
        <f t="shared" si="1676"/>
        <v>0</v>
      </c>
      <c r="BF183" s="561"/>
      <c r="BG183" s="278">
        <f t="shared" si="1677"/>
        <v>0</v>
      </c>
      <c r="BH183" s="561"/>
      <c r="BI183" s="278">
        <f t="shared" si="1678"/>
        <v>0</v>
      </c>
      <c r="BJ183" s="561"/>
      <c r="BK183" s="278">
        <f t="shared" si="1679"/>
        <v>0</v>
      </c>
      <c r="BL183" s="561"/>
      <c r="BM183" s="278">
        <f t="shared" si="1680"/>
        <v>0</v>
      </c>
      <c r="BN183" s="561"/>
      <c r="BO183" s="278">
        <f t="shared" si="1681"/>
        <v>0</v>
      </c>
      <c r="BP183" s="561"/>
      <c r="BQ183" s="563">
        <f t="shared" si="1682"/>
        <v>0</v>
      </c>
      <c r="BR183" s="322">
        <f t="shared" si="1331"/>
        <v>0</v>
      </c>
      <c r="BS183" s="27" t="b">
        <f>D183='Orçamento Detalhado'!J189</f>
        <v>1</v>
      </c>
    </row>
    <row r="184" spans="2:71" ht="18" customHeight="1" outlineLevel="2" thickTop="1" thickBot="1">
      <c r="B184" s="213" t="s">
        <v>517</v>
      </c>
      <c r="C184" s="275" t="str">
        <f>IF(VLOOKUP(B184,'Orçamento Detalhado'!$A$11:$I$531,4,)="","",(VLOOKUP(B184,'Orçamento Detalhado'!$A$11:$I$531,4,)))</f>
        <v/>
      </c>
      <c r="D184" s="276" t="str">
        <f>IF(B184="","",VLOOKUP($B184,'Orçamento Detalhado'!$A$11:$J$531,10,))</f>
        <v/>
      </c>
      <c r="E184" s="277">
        <f t="shared" si="1330"/>
        <v>0</v>
      </c>
      <c r="F184" s="574">
        <v>180</v>
      </c>
      <c r="G184" s="278">
        <f t="shared" ref="G184" si="1683">IFERROR($D184*H184,0)</f>
        <v>0</v>
      </c>
      <c r="H184" s="561"/>
      <c r="I184" s="278">
        <f t="shared" ref="I184" si="1684">IFERROR($D184*J184,0)</f>
        <v>0</v>
      </c>
      <c r="J184" s="561"/>
      <c r="K184" s="278">
        <f t="shared" ref="K184" si="1685">IFERROR($D184*L184,0)</f>
        <v>0</v>
      </c>
      <c r="L184" s="561"/>
      <c r="M184" s="278">
        <f t="shared" ref="M184" si="1686">IFERROR($D184*N184,0)</f>
        <v>0</v>
      </c>
      <c r="N184" s="561"/>
      <c r="O184" s="278">
        <f t="shared" ref="O184" si="1687">IFERROR($D184*P184,0)</f>
        <v>0</v>
      </c>
      <c r="P184" s="561"/>
      <c r="Q184" s="278">
        <f t="shared" ref="Q184" si="1688">IFERROR($D184*R184,0)</f>
        <v>0</v>
      </c>
      <c r="R184" s="561"/>
      <c r="S184" s="278">
        <f t="shared" ref="S184" si="1689">IFERROR($D184*T184,0)</f>
        <v>0</v>
      </c>
      <c r="T184" s="561"/>
      <c r="U184" s="278">
        <f t="shared" ref="U184" si="1690">IFERROR($D184*V184,0)</f>
        <v>0</v>
      </c>
      <c r="V184" s="561"/>
      <c r="W184" s="278">
        <f t="shared" ref="W184" si="1691">IFERROR($D184*X184,0)</f>
        <v>0</v>
      </c>
      <c r="X184" s="561"/>
      <c r="Y184" s="278">
        <f t="shared" ref="Y184" si="1692">IFERROR($D184*Z184,0)</f>
        <v>0</v>
      </c>
      <c r="Z184" s="561"/>
      <c r="AA184" s="278">
        <f t="shared" ref="AA184" si="1693">IFERROR($D184*AB184,0)</f>
        <v>0</v>
      </c>
      <c r="AB184" s="561"/>
      <c r="AC184" s="278">
        <f t="shared" ref="AC184" si="1694">IFERROR($D184*AD184,0)</f>
        <v>0</v>
      </c>
      <c r="AD184" s="561"/>
      <c r="AE184" s="278">
        <f t="shared" ref="AE184" si="1695">IFERROR($D184*AF184,0)</f>
        <v>0</v>
      </c>
      <c r="AF184" s="561"/>
      <c r="AG184" s="278">
        <f t="shared" ref="AG184" si="1696">IFERROR($D184*AH184,0)</f>
        <v>0</v>
      </c>
      <c r="AH184" s="561"/>
      <c r="AI184" s="278">
        <f t="shared" ref="AI184" si="1697">IFERROR($D184*AJ184,0)</f>
        <v>0</v>
      </c>
      <c r="AJ184" s="561" t="s">
        <v>1053</v>
      </c>
      <c r="AK184" s="278">
        <f t="shared" ref="AK184" si="1698">IFERROR($D184*AL184,0)</f>
        <v>0</v>
      </c>
      <c r="AL184" s="561" t="s">
        <v>1053</v>
      </c>
      <c r="AM184" s="278">
        <f t="shared" ref="AM184" si="1699">IFERROR($D184*AN184,0)</f>
        <v>0</v>
      </c>
      <c r="AN184" s="561" t="s">
        <v>1053</v>
      </c>
      <c r="AO184" s="278">
        <f t="shared" ref="AO184" si="1700">IFERROR($D184*AP184,0)</f>
        <v>0</v>
      </c>
      <c r="AP184" s="561" t="s">
        <v>1053</v>
      </c>
      <c r="AQ184" s="278">
        <f t="shared" ref="AQ184" si="1701">IFERROR($D184*AR184,0)</f>
        <v>0</v>
      </c>
      <c r="AR184" s="561" t="s">
        <v>1053</v>
      </c>
      <c r="AS184" s="278">
        <f t="shared" ref="AS184" si="1702">IFERROR($D184*AT184,0)</f>
        <v>0</v>
      </c>
      <c r="AT184" s="561" t="s">
        <v>1053</v>
      </c>
      <c r="AU184" s="278">
        <f t="shared" ref="AU184" si="1703">IFERROR($D184*AV184,0)</f>
        <v>0</v>
      </c>
      <c r="AV184" s="561" t="s">
        <v>1053</v>
      </c>
      <c r="AW184" s="278">
        <f t="shared" ref="AW184" si="1704">IFERROR($D184*AX184,0)</f>
        <v>0</v>
      </c>
      <c r="AX184" s="561" t="s">
        <v>1053</v>
      </c>
      <c r="AY184" s="278">
        <f t="shared" ref="AY184" si="1705">IFERROR($D184*AZ184,0)</f>
        <v>0</v>
      </c>
      <c r="AZ184" s="561" t="s">
        <v>1053</v>
      </c>
      <c r="BA184" s="278">
        <f t="shared" ref="BA184" si="1706">IFERROR($D184*BB184,0)</f>
        <v>0</v>
      </c>
      <c r="BB184" s="561"/>
      <c r="BC184" s="278">
        <f t="shared" ref="BC184" si="1707">IFERROR($D184*BD184,0)</f>
        <v>0</v>
      </c>
      <c r="BD184" s="561"/>
      <c r="BE184" s="278">
        <f t="shared" ref="BE184" si="1708">IFERROR($D184*BF184,0)</f>
        <v>0</v>
      </c>
      <c r="BF184" s="561"/>
      <c r="BG184" s="278">
        <f t="shared" ref="BG184" si="1709">IFERROR($D184*BH184,0)</f>
        <v>0</v>
      </c>
      <c r="BH184" s="561"/>
      <c r="BI184" s="278">
        <f t="shared" ref="BI184" si="1710">IFERROR($D184*BJ184,0)</f>
        <v>0</v>
      </c>
      <c r="BJ184" s="561"/>
      <c r="BK184" s="278">
        <f t="shared" ref="BK184" si="1711">IFERROR($D184*BL184,0)</f>
        <v>0</v>
      </c>
      <c r="BL184" s="561"/>
      <c r="BM184" s="278">
        <f t="shared" ref="BM184" si="1712">IFERROR($D184*BN184,0)</f>
        <v>0</v>
      </c>
      <c r="BN184" s="561"/>
      <c r="BO184" s="278">
        <f t="shared" ref="BO184" si="1713">IFERROR($D184*BP184,0)</f>
        <v>0</v>
      </c>
      <c r="BP184" s="561"/>
      <c r="BQ184" s="563">
        <f t="shared" ref="BQ184" si="1714">SUM(BN184,BL184,BJ184,BH184,BF184,BD184,BB184,AZ184,AX184,AV184,AT184,AR184,AP184,AN184,AL184,AJ184,AH184,AF184,AD184,AB184,Z184,X184,V184,T184,R184,P184,N184,L184,J184,H184,BP184)</f>
        <v>0</v>
      </c>
      <c r="BR184" s="322">
        <f t="shared" si="1331"/>
        <v>0</v>
      </c>
      <c r="BS184" s="27" t="b">
        <f>D184='Orçamento Detalhado'!J190</f>
        <v>1</v>
      </c>
    </row>
    <row r="185" spans="2:71" ht="18" customHeight="1" outlineLevel="1" thickTop="1" thickBot="1">
      <c r="B185" s="260" t="s">
        <v>169</v>
      </c>
      <c r="C185" s="281" t="str">
        <f>IF(B185="","",VLOOKUP(B185,'Orçamento Detalhado'!$A$11:$I$531,4,))</f>
        <v>REVESTIMENTO EXTERNO</v>
      </c>
      <c r="D185" s="263">
        <f>SUM(D186:D195)</f>
        <v>0</v>
      </c>
      <c r="E185" s="264">
        <f t="shared" si="1330"/>
        <v>0</v>
      </c>
      <c r="F185" s="574">
        <v>181</v>
      </c>
      <c r="G185" s="263">
        <f>SUM(G186:G195)</f>
        <v>0</v>
      </c>
      <c r="H185" s="560">
        <f>IFERROR(G185/$D185,0)</f>
        <v>0</v>
      </c>
      <c r="I185" s="263">
        <f>SUM(I186:I195)</f>
        <v>0</v>
      </c>
      <c r="J185" s="560">
        <f t="shared" ref="J185:BP185" si="1715">IFERROR(I185/$D185,0)</f>
        <v>0</v>
      </c>
      <c r="K185" s="263">
        <f t="shared" ref="K185" si="1716">SUM(K186:K195)</f>
        <v>0</v>
      </c>
      <c r="L185" s="560">
        <f t="shared" si="1715"/>
        <v>0</v>
      </c>
      <c r="M185" s="263">
        <f t="shared" ref="M185" si="1717">SUM(M186:M195)</f>
        <v>0</v>
      </c>
      <c r="N185" s="560">
        <f t="shared" si="1715"/>
        <v>0</v>
      </c>
      <c r="O185" s="263">
        <f t="shared" ref="O185" si="1718">SUM(O186:O195)</f>
        <v>0</v>
      </c>
      <c r="P185" s="560">
        <f t="shared" si="1715"/>
        <v>0</v>
      </c>
      <c r="Q185" s="263">
        <f t="shared" ref="Q185" si="1719">SUM(Q186:Q195)</f>
        <v>0</v>
      </c>
      <c r="R185" s="560">
        <f t="shared" si="1715"/>
        <v>0</v>
      </c>
      <c r="S185" s="263">
        <f t="shared" ref="S185" si="1720">SUM(S186:S195)</f>
        <v>0</v>
      </c>
      <c r="T185" s="560">
        <f t="shared" si="1715"/>
        <v>0</v>
      </c>
      <c r="U185" s="263">
        <f t="shared" ref="U185" si="1721">SUM(U186:U195)</f>
        <v>0</v>
      </c>
      <c r="V185" s="560">
        <f t="shared" si="1715"/>
        <v>0</v>
      </c>
      <c r="W185" s="263">
        <f t="shared" ref="W185" si="1722">SUM(W186:W195)</f>
        <v>0</v>
      </c>
      <c r="X185" s="560">
        <f t="shared" si="1715"/>
        <v>0</v>
      </c>
      <c r="Y185" s="263">
        <f t="shared" ref="Y185" si="1723">SUM(Y186:Y195)</f>
        <v>0</v>
      </c>
      <c r="Z185" s="560">
        <f t="shared" si="1715"/>
        <v>0</v>
      </c>
      <c r="AA185" s="263">
        <f t="shared" ref="AA185" si="1724">SUM(AA186:AA195)</f>
        <v>0</v>
      </c>
      <c r="AB185" s="560">
        <f t="shared" si="1715"/>
        <v>0</v>
      </c>
      <c r="AC185" s="263">
        <f t="shared" ref="AC185" si="1725">SUM(AC186:AC195)</f>
        <v>0</v>
      </c>
      <c r="AD185" s="560">
        <f t="shared" si="1715"/>
        <v>0</v>
      </c>
      <c r="AE185" s="263">
        <f t="shared" ref="AE185" si="1726">SUM(AE186:AE195)</f>
        <v>0</v>
      </c>
      <c r="AF185" s="560">
        <f t="shared" si="1715"/>
        <v>0</v>
      </c>
      <c r="AG185" s="263">
        <f t="shared" ref="AG185" si="1727">SUM(AG186:AG195)</f>
        <v>0</v>
      </c>
      <c r="AH185" s="560">
        <f t="shared" si="1715"/>
        <v>0</v>
      </c>
      <c r="AI185" s="263">
        <f t="shared" ref="AI185" si="1728">SUM(AI186:AI195)</f>
        <v>0</v>
      </c>
      <c r="AJ185" s="560">
        <f t="shared" si="1715"/>
        <v>0</v>
      </c>
      <c r="AK185" s="263">
        <f t="shared" ref="AK185" si="1729">SUM(AK186:AK195)</f>
        <v>0</v>
      </c>
      <c r="AL185" s="560">
        <f t="shared" si="1715"/>
        <v>0</v>
      </c>
      <c r="AM185" s="263">
        <f t="shared" ref="AM185" si="1730">SUM(AM186:AM195)</f>
        <v>0</v>
      </c>
      <c r="AN185" s="560">
        <f t="shared" si="1715"/>
        <v>0</v>
      </c>
      <c r="AO185" s="263">
        <f t="shared" ref="AO185" si="1731">SUM(AO186:AO195)</f>
        <v>0</v>
      </c>
      <c r="AP185" s="560">
        <f t="shared" si="1715"/>
        <v>0</v>
      </c>
      <c r="AQ185" s="263">
        <f t="shared" ref="AQ185" si="1732">SUM(AQ186:AQ195)</f>
        <v>0</v>
      </c>
      <c r="AR185" s="560">
        <f t="shared" si="1715"/>
        <v>0</v>
      </c>
      <c r="AS185" s="263">
        <f t="shared" ref="AS185" si="1733">SUM(AS186:AS195)</f>
        <v>0</v>
      </c>
      <c r="AT185" s="560">
        <f t="shared" si="1715"/>
        <v>0</v>
      </c>
      <c r="AU185" s="263">
        <f t="shared" ref="AU185" si="1734">SUM(AU186:AU195)</f>
        <v>0</v>
      </c>
      <c r="AV185" s="560">
        <f t="shared" si="1715"/>
        <v>0</v>
      </c>
      <c r="AW185" s="263">
        <f t="shared" ref="AW185" si="1735">SUM(AW186:AW195)</f>
        <v>0</v>
      </c>
      <c r="AX185" s="560">
        <f t="shared" si="1715"/>
        <v>0</v>
      </c>
      <c r="AY185" s="263">
        <f t="shared" ref="AY185" si="1736">SUM(AY186:AY195)</f>
        <v>0</v>
      </c>
      <c r="AZ185" s="560">
        <f t="shared" si="1715"/>
        <v>0</v>
      </c>
      <c r="BA185" s="263">
        <f t="shared" ref="BA185" si="1737">SUM(BA186:BA195)</f>
        <v>0</v>
      </c>
      <c r="BB185" s="560">
        <f t="shared" si="1715"/>
        <v>0</v>
      </c>
      <c r="BC185" s="263">
        <f t="shared" ref="BC185" si="1738">SUM(BC186:BC195)</f>
        <v>0</v>
      </c>
      <c r="BD185" s="560">
        <f t="shared" si="1715"/>
        <v>0</v>
      </c>
      <c r="BE185" s="263">
        <f t="shared" ref="BE185" si="1739">SUM(BE186:BE195)</f>
        <v>0</v>
      </c>
      <c r="BF185" s="560">
        <f t="shared" si="1715"/>
        <v>0</v>
      </c>
      <c r="BG185" s="263">
        <f t="shared" ref="BG185" si="1740">SUM(BG186:BG195)</f>
        <v>0</v>
      </c>
      <c r="BH185" s="560">
        <f t="shared" si="1715"/>
        <v>0</v>
      </c>
      <c r="BI185" s="263">
        <f t="shared" ref="BI185" si="1741">SUM(BI186:BI195)</f>
        <v>0</v>
      </c>
      <c r="BJ185" s="560">
        <f t="shared" si="1715"/>
        <v>0</v>
      </c>
      <c r="BK185" s="263">
        <f>SUM(BK186:BK195)</f>
        <v>0</v>
      </c>
      <c r="BL185" s="560">
        <f t="shared" si="1715"/>
        <v>0</v>
      </c>
      <c r="BM185" s="263">
        <f t="shared" ref="BM185" si="1742">SUM(BM186:BM195)</f>
        <v>0</v>
      </c>
      <c r="BN185" s="560">
        <f t="shared" si="1715"/>
        <v>0</v>
      </c>
      <c r="BO185" s="263">
        <f>SUM(BO186:BO195)</f>
        <v>0</v>
      </c>
      <c r="BP185" s="560">
        <f t="shared" si="1715"/>
        <v>0</v>
      </c>
      <c r="BQ185" s="563">
        <f t="shared" ref="BQ185:BQ255" si="1743">SUM(BN185,BL185,BJ185,BH185,BF185,BD185,BB185,AZ185,AX185,AV185,AT185,AR185,AP185,AN185,AL185,AJ185,AH185,AF185,AD185,AB185,Z185,X185,V185,T185,R185,P185,N185,L185,J185,H185,BP185)</f>
        <v>0</v>
      </c>
      <c r="BR185" s="322">
        <f t="shared" si="1331"/>
        <v>0</v>
      </c>
      <c r="BS185" s="27" t="b">
        <f>D185='Orçamento Detalhado'!J191</f>
        <v>1</v>
      </c>
    </row>
    <row r="186" spans="2:71" ht="18" customHeight="1" outlineLevel="2" thickTop="1" thickBot="1">
      <c r="B186" s="213" t="s">
        <v>519</v>
      </c>
      <c r="C186" s="275" t="str">
        <f>IF(VLOOKUP(B186,'Orçamento Detalhado'!$A$11:$I$531,4,)="","",(VLOOKUP(B186,'Orçamento Detalhado'!$A$11:$I$531,4,)))</f>
        <v>Chapisco</v>
      </c>
      <c r="D186" s="276" t="str">
        <f>IF(B186="","",VLOOKUP($B186,'Orçamento Detalhado'!$A$11:$J$531,10,))</f>
        <v/>
      </c>
      <c r="E186" s="277">
        <f t="shared" si="1330"/>
        <v>0</v>
      </c>
      <c r="F186" s="574">
        <v>182</v>
      </c>
      <c r="G186" s="278">
        <f t="shared" ref="G186:G191" si="1744">IFERROR($D186*H186,0)</f>
        <v>0</v>
      </c>
      <c r="H186" s="561"/>
      <c r="I186" s="278">
        <f t="shared" ref="I186:I191" si="1745">IFERROR($D186*J186,0)</f>
        <v>0</v>
      </c>
      <c r="J186" s="561"/>
      <c r="K186" s="278">
        <f t="shared" ref="K186:K191" si="1746">IFERROR($D186*L186,0)</f>
        <v>0</v>
      </c>
      <c r="L186" s="561"/>
      <c r="M186" s="278">
        <f t="shared" ref="M186:M191" si="1747">IFERROR($D186*N186,0)</f>
        <v>0</v>
      </c>
      <c r="N186" s="561"/>
      <c r="O186" s="278">
        <f t="shared" ref="O186:O191" si="1748">IFERROR($D186*P186,0)</f>
        <v>0</v>
      </c>
      <c r="P186" s="561"/>
      <c r="Q186" s="278">
        <f t="shared" ref="Q186:Q191" si="1749">IFERROR($D186*R186,0)</f>
        <v>0</v>
      </c>
      <c r="R186" s="561"/>
      <c r="S186" s="278">
        <f t="shared" ref="S186:S191" si="1750">IFERROR($D186*T186,0)</f>
        <v>0</v>
      </c>
      <c r="T186" s="561"/>
      <c r="U186" s="278">
        <f t="shared" ref="U186:U191" si="1751">IFERROR($D186*V186,0)</f>
        <v>0</v>
      </c>
      <c r="V186" s="561"/>
      <c r="W186" s="278">
        <f t="shared" ref="W186:W191" si="1752">IFERROR($D186*X186,0)</f>
        <v>0</v>
      </c>
      <c r="X186" s="561"/>
      <c r="Y186" s="278">
        <f t="shared" ref="Y186:Y191" si="1753">IFERROR($D186*Z186,0)</f>
        <v>0</v>
      </c>
      <c r="Z186" s="561"/>
      <c r="AA186" s="278">
        <f t="shared" ref="AA186:AA191" si="1754">IFERROR($D186*AB186,0)</f>
        <v>0</v>
      </c>
      <c r="AB186" s="561"/>
      <c r="AC186" s="278">
        <f t="shared" ref="AC186:AC191" si="1755">IFERROR($D186*AD186,0)</f>
        <v>0</v>
      </c>
      <c r="AD186" s="561"/>
      <c r="AE186" s="278">
        <f t="shared" ref="AE186:AE191" si="1756">IFERROR($D186*AF186,0)</f>
        <v>0</v>
      </c>
      <c r="AF186" s="561"/>
      <c r="AG186" s="278">
        <f t="shared" ref="AG186:AG191" si="1757">IFERROR($D186*AH186,0)</f>
        <v>0</v>
      </c>
      <c r="AH186" s="561"/>
      <c r="AI186" s="278">
        <f t="shared" ref="AI186:AI191" si="1758">IFERROR($D186*AJ186,0)</f>
        <v>0</v>
      </c>
      <c r="AJ186" s="561"/>
      <c r="AK186" s="278">
        <f t="shared" ref="AK186:AK191" si="1759">IFERROR($D186*AL186,0)</f>
        <v>0</v>
      </c>
      <c r="AL186" s="561"/>
      <c r="AM186" s="278">
        <f t="shared" ref="AM186:AM191" si="1760">IFERROR($D186*AN186,0)</f>
        <v>0</v>
      </c>
      <c r="AN186" s="561"/>
      <c r="AO186" s="278">
        <f t="shared" ref="AO186:AO191" si="1761">IFERROR($D186*AP186,0)</f>
        <v>0</v>
      </c>
      <c r="AP186" s="561"/>
      <c r="AQ186" s="278">
        <f t="shared" ref="AQ186:AQ191" si="1762">IFERROR($D186*AR186,0)</f>
        <v>0</v>
      </c>
      <c r="AR186" s="561"/>
      <c r="AS186" s="278">
        <f t="shared" ref="AS186:AS191" si="1763">IFERROR($D186*AT186,0)</f>
        <v>0</v>
      </c>
      <c r="AT186" s="561"/>
      <c r="AU186" s="278">
        <f t="shared" ref="AU186:AU191" si="1764">IFERROR($D186*AV186,0)</f>
        <v>0</v>
      </c>
      <c r="AV186" s="561"/>
      <c r="AW186" s="278">
        <f t="shared" ref="AW186:AW191" si="1765">IFERROR($D186*AX186,0)</f>
        <v>0</v>
      </c>
      <c r="AX186" s="561"/>
      <c r="AY186" s="278">
        <f t="shared" ref="AY186:AY191" si="1766">IFERROR($D186*AZ186,0)</f>
        <v>0</v>
      </c>
      <c r="AZ186" s="561" t="s">
        <v>1053</v>
      </c>
      <c r="BA186" s="278">
        <f t="shared" ref="BA186:BA191" si="1767">IFERROR($D186*BB186,0)</f>
        <v>0</v>
      </c>
      <c r="BB186" s="561"/>
      <c r="BC186" s="278">
        <f t="shared" ref="BC186:BC191" si="1768">IFERROR($D186*BD186,0)</f>
        <v>0</v>
      </c>
      <c r="BD186" s="561"/>
      <c r="BE186" s="278">
        <f t="shared" ref="BE186:BE191" si="1769">IFERROR($D186*BF186,0)</f>
        <v>0</v>
      </c>
      <c r="BF186" s="561"/>
      <c r="BG186" s="278">
        <f t="shared" ref="BG186:BG191" si="1770">IFERROR($D186*BH186,0)</f>
        <v>0</v>
      </c>
      <c r="BH186" s="561"/>
      <c r="BI186" s="278">
        <f t="shared" ref="BI186:BI191" si="1771">IFERROR($D186*BJ186,0)</f>
        <v>0</v>
      </c>
      <c r="BJ186" s="561"/>
      <c r="BK186" s="278">
        <f t="shared" ref="BK186:BK191" si="1772">IFERROR($D186*BL186,0)</f>
        <v>0</v>
      </c>
      <c r="BL186" s="561"/>
      <c r="BM186" s="278">
        <f t="shared" ref="BM186:BM191" si="1773">IFERROR($D186*BN186,0)</f>
        <v>0</v>
      </c>
      <c r="BN186" s="561"/>
      <c r="BO186" s="278">
        <f t="shared" ref="BO186:BO191" si="1774">IFERROR($D186*BP186,0)</f>
        <v>0</v>
      </c>
      <c r="BP186" s="561"/>
      <c r="BQ186" s="563">
        <f t="shared" si="1743"/>
        <v>0</v>
      </c>
      <c r="BR186" s="322">
        <f t="shared" si="1331"/>
        <v>0</v>
      </c>
      <c r="BS186" s="27" t="b">
        <f>D186='Orçamento Detalhado'!J192</f>
        <v>1</v>
      </c>
    </row>
    <row r="187" spans="2:71" ht="18" customHeight="1" outlineLevel="2" thickTop="1" thickBot="1">
      <c r="B187" s="213" t="s">
        <v>520</v>
      </c>
      <c r="C187" s="275" t="str">
        <f>IF(VLOOKUP(B187,'Orçamento Detalhado'!$A$11:$I$531,4,)="","",(VLOOKUP(B187,'Orçamento Detalhado'!$A$11:$I$531,4,)))</f>
        <v>Massa única</v>
      </c>
      <c r="D187" s="276" t="str">
        <f>IF(B187="","",VLOOKUP($B187,'Orçamento Detalhado'!$A$11:$J$531,10,))</f>
        <v/>
      </c>
      <c r="E187" s="277">
        <f t="shared" si="1330"/>
        <v>0</v>
      </c>
      <c r="F187" s="574">
        <v>183</v>
      </c>
      <c r="G187" s="278">
        <f t="shared" si="1744"/>
        <v>0</v>
      </c>
      <c r="H187" s="561"/>
      <c r="I187" s="278">
        <f t="shared" si="1745"/>
        <v>0</v>
      </c>
      <c r="J187" s="561"/>
      <c r="K187" s="278">
        <f t="shared" si="1746"/>
        <v>0</v>
      </c>
      <c r="L187" s="561"/>
      <c r="M187" s="278">
        <f t="shared" si="1747"/>
        <v>0</v>
      </c>
      <c r="N187" s="561"/>
      <c r="O187" s="278">
        <f t="shared" si="1748"/>
        <v>0</v>
      </c>
      <c r="P187" s="561"/>
      <c r="Q187" s="278">
        <f t="shared" si="1749"/>
        <v>0</v>
      </c>
      <c r="R187" s="561"/>
      <c r="S187" s="278">
        <f t="shared" si="1750"/>
        <v>0</v>
      </c>
      <c r="T187" s="561"/>
      <c r="U187" s="278">
        <f t="shared" si="1751"/>
        <v>0</v>
      </c>
      <c r="V187" s="561"/>
      <c r="W187" s="278">
        <f t="shared" si="1752"/>
        <v>0</v>
      </c>
      <c r="X187" s="561"/>
      <c r="Y187" s="278">
        <f t="shared" si="1753"/>
        <v>0</v>
      </c>
      <c r="Z187" s="561"/>
      <c r="AA187" s="278">
        <f t="shared" si="1754"/>
        <v>0</v>
      </c>
      <c r="AB187" s="561"/>
      <c r="AC187" s="278">
        <f t="shared" si="1755"/>
        <v>0</v>
      </c>
      <c r="AD187" s="561"/>
      <c r="AE187" s="278">
        <f t="shared" si="1756"/>
        <v>0</v>
      </c>
      <c r="AF187" s="561"/>
      <c r="AG187" s="278">
        <f t="shared" si="1757"/>
        <v>0</v>
      </c>
      <c r="AH187" s="561"/>
      <c r="AI187" s="278">
        <f t="shared" si="1758"/>
        <v>0</v>
      </c>
      <c r="AJ187" s="561"/>
      <c r="AK187" s="278">
        <f t="shared" si="1759"/>
        <v>0</v>
      </c>
      <c r="AL187" s="561"/>
      <c r="AM187" s="278">
        <f t="shared" si="1760"/>
        <v>0</v>
      </c>
      <c r="AN187" s="561"/>
      <c r="AO187" s="278">
        <f t="shared" si="1761"/>
        <v>0</v>
      </c>
      <c r="AP187" s="561"/>
      <c r="AQ187" s="278">
        <f t="shared" si="1762"/>
        <v>0</v>
      </c>
      <c r="AR187" s="561"/>
      <c r="AS187" s="278">
        <f t="shared" si="1763"/>
        <v>0</v>
      </c>
      <c r="AT187" s="561"/>
      <c r="AU187" s="278">
        <f t="shared" si="1764"/>
        <v>0</v>
      </c>
      <c r="AV187" s="561"/>
      <c r="AW187" s="278">
        <f t="shared" si="1765"/>
        <v>0</v>
      </c>
      <c r="AX187" s="561"/>
      <c r="AY187" s="278">
        <f t="shared" si="1766"/>
        <v>0</v>
      </c>
      <c r="AZ187" s="561"/>
      <c r="BA187" s="278">
        <f t="shared" si="1767"/>
        <v>0</v>
      </c>
      <c r="BB187" s="561"/>
      <c r="BC187" s="278">
        <f t="shared" si="1768"/>
        <v>0</v>
      </c>
      <c r="BD187" s="561"/>
      <c r="BE187" s="278">
        <f t="shared" si="1769"/>
        <v>0</v>
      </c>
      <c r="BF187" s="561"/>
      <c r="BG187" s="278">
        <f t="shared" si="1770"/>
        <v>0</v>
      </c>
      <c r="BH187" s="561"/>
      <c r="BI187" s="278">
        <f t="shared" si="1771"/>
        <v>0</v>
      </c>
      <c r="BJ187" s="561"/>
      <c r="BK187" s="278">
        <f t="shared" si="1772"/>
        <v>0</v>
      </c>
      <c r="BL187" s="561"/>
      <c r="BM187" s="278">
        <f t="shared" si="1773"/>
        <v>0</v>
      </c>
      <c r="BN187" s="561"/>
      <c r="BO187" s="278">
        <f t="shared" si="1774"/>
        <v>0</v>
      </c>
      <c r="BP187" s="561"/>
      <c r="BQ187" s="563">
        <f t="shared" si="1743"/>
        <v>0</v>
      </c>
      <c r="BR187" s="322">
        <f t="shared" si="1331"/>
        <v>0</v>
      </c>
      <c r="BS187" s="27" t="b">
        <f>D187='Orçamento Detalhado'!J193</f>
        <v>1</v>
      </c>
    </row>
    <row r="188" spans="2:71" ht="18" customHeight="1" outlineLevel="2" thickTop="1" thickBot="1">
      <c r="B188" s="213" t="s">
        <v>521</v>
      </c>
      <c r="C188" s="275" t="str">
        <f>IF(VLOOKUP(B188,'Orçamento Detalhado'!$A$11:$I$531,4,)="","",(VLOOKUP(B188,'Orçamento Detalhado'!$A$11:$I$531,4,)))</f>
        <v>Ceramica</v>
      </c>
      <c r="D188" s="276" t="str">
        <f>IF(B188="","",VLOOKUP($B188,'Orçamento Detalhado'!$A$11:$J$531,10,))</f>
        <v/>
      </c>
      <c r="E188" s="277">
        <f t="shared" si="1330"/>
        <v>0</v>
      </c>
      <c r="F188" s="574">
        <v>184</v>
      </c>
      <c r="G188" s="278">
        <f t="shared" si="1744"/>
        <v>0</v>
      </c>
      <c r="H188" s="561"/>
      <c r="I188" s="278">
        <f t="shared" si="1745"/>
        <v>0</v>
      </c>
      <c r="J188" s="561"/>
      <c r="K188" s="278">
        <f t="shared" si="1746"/>
        <v>0</v>
      </c>
      <c r="L188" s="561"/>
      <c r="M188" s="278">
        <f t="shared" si="1747"/>
        <v>0</v>
      </c>
      <c r="N188" s="561"/>
      <c r="O188" s="278">
        <f t="shared" si="1748"/>
        <v>0</v>
      </c>
      <c r="P188" s="561"/>
      <c r="Q188" s="278">
        <f t="shared" si="1749"/>
        <v>0</v>
      </c>
      <c r="R188" s="561"/>
      <c r="S188" s="278">
        <f t="shared" si="1750"/>
        <v>0</v>
      </c>
      <c r="T188" s="561"/>
      <c r="U188" s="278">
        <f t="shared" si="1751"/>
        <v>0</v>
      </c>
      <c r="V188" s="561"/>
      <c r="W188" s="278">
        <f t="shared" si="1752"/>
        <v>0</v>
      </c>
      <c r="X188" s="561"/>
      <c r="Y188" s="278">
        <f t="shared" si="1753"/>
        <v>0</v>
      </c>
      <c r="Z188" s="561"/>
      <c r="AA188" s="278">
        <f t="shared" si="1754"/>
        <v>0</v>
      </c>
      <c r="AB188" s="561"/>
      <c r="AC188" s="278">
        <f t="shared" si="1755"/>
        <v>0</v>
      </c>
      <c r="AD188" s="561"/>
      <c r="AE188" s="278">
        <f t="shared" si="1756"/>
        <v>0</v>
      </c>
      <c r="AF188" s="561"/>
      <c r="AG188" s="278">
        <f t="shared" si="1757"/>
        <v>0</v>
      </c>
      <c r="AH188" s="561"/>
      <c r="AI188" s="278">
        <f t="shared" si="1758"/>
        <v>0</v>
      </c>
      <c r="AJ188" s="561"/>
      <c r="AK188" s="278">
        <f t="shared" si="1759"/>
        <v>0</v>
      </c>
      <c r="AL188" s="561"/>
      <c r="AM188" s="278">
        <f t="shared" si="1760"/>
        <v>0</v>
      </c>
      <c r="AN188" s="561"/>
      <c r="AO188" s="278">
        <f t="shared" si="1761"/>
        <v>0</v>
      </c>
      <c r="AP188" s="561"/>
      <c r="AQ188" s="278">
        <f t="shared" si="1762"/>
        <v>0</v>
      </c>
      <c r="AR188" s="561"/>
      <c r="AS188" s="278">
        <f t="shared" si="1763"/>
        <v>0</v>
      </c>
      <c r="AT188" s="561"/>
      <c r="AU188" s="278">
        <f t="shared" si="1764"/>
        <v>0</v>
      </c>
      <c r="AV188" s="561"/>
      <c r="AW188" s="278">
        <f t="shared" si="1765"/>
        <v>0</v>
      </c>
      <c r="AX188" s="561"/>
      <c r="AY188" s="278">
        <f t="shared" si="1766"/>
        <v>0</v>
      </c>
      <c r="AZ188" s="561"/>
      <c r="BA188" s="278">
        <f t="shared" si="1767"/>
        <v>0</v>
      </c>
      <c r="BB188" s="561"/>
      <c r="BC188" s="278">
        <f t="shared" si="1768"/>
        <v>0</v>
      </c>
      <c r="BD188" s="561"/>
      <c r="BE188" s="278">
        <f t="shared" si="1769"/>
        <v>0</v>
      </c>
      <c r="BF188" s="561"/>
      <c r="BG188" s="278">
        <f t="shared" si="1770"/>
        <v>0</v>
      </c>
      <c r="BH188" s="561"/>
      <c r="BI188" s="278">
        <f t="shared" si="1771"/>
        <v>0</v>
      </c>
      <c r="BJ188" s="561"/>
      <c r="BK188" s="278">
        <f t="shared" si="1772"/>
        <v>0</v>
      </c>
      <c r="BL188" s="561"/>
      <c r="BM188" s="278">
        <f t="shared" si="1773"/>
        <v>0</v>
      </c>
      <c r="BN188" s="561"/>
      <c r="BO188" s="278">
        <f t="shared" si="1774"/>
        <v>0</v>
      </c>
      <c r="BP188" s="561"/>
      <c r="BQ188" s="563">
        <f t="shared" si="1743"/>
        <v>0</v>
      </c>
      <c r="BR188" s="322">
        <f t="shared" si="1331"/>
        <v>0</v>
      </c>
      <c r="BS188" s="27" t="b">
        <f>D188='Orçamento Detalhado'!J194</f>
        <v>1</v>
      </c>
    </row>
    <row r="189" spans="2:71" ht="18" customHeight="1" outlineLevel="2" thickTop="1" thickBot="1">
      <c r="B189" s="213" t="s">
        <v>523</v>
      </c>
      <c r="C189" s="275" t="str">
        <f>IF(VLOOKUP(B189,'Orçamento Detalhado'!$A$11:$I$531,4,)="","",(VLOOKUP(B189,'Orçamento Detalhado'!$A$11:$I$531,4,)))</f>
        <v>Monocapa</v>
      </c>
      <c r="D189" s="276" t="str">
        <f>IF(B189="","",VLOOKUP($B189,'Orçamento Detalhado'!$A$11:$J$531,10,))</f>
        <v/>
      </c>
      <c r="E189" s="277">
        <f t="shared" si="1330"/>
        <v>0</v>
      </c>
      <c r="F189" s="574">
        <v>185</v>
      </c>
      <c r="G189" s="278">
        <f t="shared" si="1744"/>
        <v>0</v>
      </c>
      <c r="H189" s="561"/>
      <c r="I189" s="278">
        <f t="shared" si="1745"/>
        <v>0</v>
      </c>
      <c r="J189" s="561"/>
      <c r="K189" s="278">
        <f t="shared" si="1746"/>
        <v>0</v>
      </c>
      <c r="L189" s="561"/>
      <c r="M189" s="278">
        <f t="shared" si="1747"/>
        <v>0</v>
      </c>
      <c r="N189" s="561"/>
      <c r="O189" s="278">
        <f t="shared" si="1748"/>
        <v>0</v>
      </c>
      <c r="P189" s="561"/>
      <c r="Q189" s="278">
        <f t="shared" si="1749"/>
        <v>0</v>
      </c>
      <c r="R189" s="561"/>
      <c r="S189" s="278">
        <f t="shared" si="1750"/>
        <v>0</v>
      </c>
      <c r="T189" s="561"/>
      <c r="U189" s="278">
        <f t="shared" si="1751"/>
        <v>0</v>
      </c>
      <c r="V189" s="561"/>
      <c r="W189" s="278">
        <f t="shared" si="1752"/>
        <v>0</v>
      </c>
      <c r="X189" s="561"/>
      <c r="Y189" s="278">
        <f t="shared" si="1753"/>
        <v>0</v>
      </c>
      <c r="Z189" s="561"/>
      <c r="AA189" s="278">
        <f t="shared" si="1754"/>
        <v>0</v>
      </c>
      <c r="AB189" s="561"/>
      <c r="AC189" s="278">
        <f t="shared" si="1755"/>
        <v>0</v>
      </c>
      <c r="AD189" s="561"/>
      <c r="AE189" s="278">
        <f t="shared" si="1756"/>
        <v>0</v>
      </c>
      <c r="AF189" s="561"/>
      <c r="AG189" s="278">
        <f t="shared" si="1757"/>
        <v>0</v>
      </c>
      <c r="AH189" s="561"/>
      <c r="AI189" s="278">
        <f t="shared" si="1758"/>
        <v>0</v>
      </c>
      <c r="AJ189" s="561"/>
      <c r="AK189" s="278">
        <f t="shared" si="1759"/>
        <v>0</v>
      </c>
      <c r="AL189" s="561"/>
      <c r="AM189" s="278">
        <f t="shared" si="1760"/>
        <v>0</v>
      </c>
      <c r="AN189" s="561"/>
      <c r="AO189" s="278">
        <f t="shared" si="1761"/>
        <v>0</v>
      </c>
      <c r="AP189" s="561"/>
      <c r="AQ189" s="278">
        <f t="shared" si="1762"/>
        <v>0</v>
      </c>
      <c r="AR189" s="561"/>
      <c r="AS189" s="278">
        <f t="shared" si="1763"/>
        <v>0</v>
      </c>
      <c r="AT189" s="561"/>
      <c r="AU189" s="278">
        <f t="shared" si="1764"/>
        <v>0</v>
      </c>
      <c r="AV189" s="561"/>
      <c r="AW189" s="278">
        <f t="shared" si="1765"/>
        <v>0</v>
      </c>
      <c r="AX189" s="561"/>
      <c r="AY189" s="278">
        <f t="shared" si="1766"/>
        <v>0</v>
      </c>
      <c r="AZ189" s="561"/>
      <c r="BA189" s="278">
        <f t="shared" si="1767"/>
        <v>0</v>
      </c>
      <c r="BB189" s="561"/>
      <c r="BC189" s="278">
        <f t="shared" si="1768"/>
        <v>0</v>
      </c>
      <c r="BD189" s="561"/>
      <c r="BE189" s="278">
        <f t="shared" si="1769"/>
        <v>0</v>
      </c>
      <c r="BF189" s="561"/>
      <c r="BG189" s="278">
        <f t="shared" si="1770"/>
        <v>0</v>
      </c>
      <c r="BH189" s="561"/>
      <c r="BI189" s="278">
        <f t="shared" si="1771"/>
        <v>0</v>
      </c>
      <c r="BJ189" s="561"/>
      <c r="BK189" s="278">
        <f t="shared" si="1772"/>
        <v>0</v>
      </c>
      <c r="BL189" s="561"/>
      <c r="BM189" s="278">
        <f t="shared" si="1773"/>
        <v>0</v>
      </c>
      <c r="BN189" s="561"/>
      <c r="BO189" s="278">
        <f t="shared" si="1774"/>
        <v>0</v>
      </c>
      <c r="BP189" s="561"/>
      <c r="BQ189" s="563">
        <f t="shared" si="1743"/>
        <v>0</v>
      </c>
      <c r="BR189" s="322">
        <f t="shared" si="1331"/>
        <v>0</v>
      </c>
      <c r="BS189" s="27" t="b">
        <f>D189='Orçamento Detalhado'!J195</f>
        <v>1</v>
      </c>
    </row>
    <row r="190" spans="2:71" ht="18" customHeight="1" outlineLevel="2" thickTop="1" thickBot="1">
      <c r="B190" s="213" t="s">
        <v>525</v>
      </c>
      <c r="C190" s="275" t="str">
        <f>IF(VLOOKUP(B190,'Orçamento Detalhado'!$A$11:$I$531,4,)="","",(VLOOKUP(B190,'Orçamento Detalhado'!$A$11:$I$531,4,)))</f>
        <v>Tela fachadeira</v>
      </c>
      <c r="D190" s="276" t="str">
        <f>IF(B190="","",VLOOKUP($B190,'Orçamento Detalhado'!$A$11:$J$531,10,))</f>
        <v/>
      </c>
      <c r="E190" s="277">
        <f t="shared" si="1330"/>
        <v>0</v>
      </c>
      <c r="F190" s="574">
        <v>186</v>
      </c>
      <c r="G190" s="278">
        <f t="shared" si="1744"/>
        <v>0</v>
      </c>
      <c r="H190" s="561"/>
      <c r="I190" s="278">
        <f t="shared" si="1745"/>
        <v>0</v>
      </c>
      <c r="J190" s="561"/>
      <c r="K190" s="278">
        <f t="shared" si="1746"/>
        <v>0</v>
      </c>
      <c r="L190" s="561"/>
      <c r="M190" s="278">
        <f t="shared" si="1747"/>
        <v>0</v>
      </c>
      <c r="N190" s="561"/>
      <c r="O190" s="278">
        <f t="shared" si="1748"/>
        <v>0</v>
      </c>
      <c r="P190" s="561"/>
      <c r="Q190" s="278">
        <f t="shared" si="1749"/>
        <v>0</v>
      </c>
      <c r="R190" s="561"/>
      <c r="S190" s="278">
        <f t="shared" si="1750"/>
        <v>0</v>
      </c>
      <c r="T190" s="561"/>
      <c r="U190" s="278">
        <f t="shared" si="1751"/>
        <v>0</v>
      </c>
      <c r="V190" s="561"/>
      <c r="W190" s="278">
        <f t="shared" si="1752"/>
        <v>0</v>
      </c>
      <c r="X190" s="561"/>
      <c r="Y190" s="278">
        <f t="shared" si="1753"/>
        <v>0</v>
      </c>
      <c r="Z190" s="561"/>
      <c r="AA190" s="278">
        <f t="shared" si="1754"/>
        <v>0</v>
      </c>
      <c r="AB190" s="561"/>
      <c r="AC190" s="278">
        <f t="shared" si="1755"/>
        <v>0</v>
      </c>
      <c r="AD190" s="561"/>
      <c r="AE190" s="278">
        <f t="shared" si="1756"/>
        <v>0</v>
      </c>
      <c r="AF190" s="561"/>
      <c r="AG190" s="278">
        <f t="shared" si="1757"/>
        <v>0</v>
      </c>
      <c r="AH190" s="561"/>
      <c r="AI190" s="278">
        <f t="shared" si="1758"/>
        <v>0</v>
      </c>
      <c r="AJ190" s="561"/>
      <c r="AK190" s="278">
        <f t="shared" si="1759"/>
        <v>0</v>
      </c>
      <c r="AL190" s="561"/>
      <c r="AM190" s="278">
        <f t="shared" si="1760"/>
        <v>0</v>
      </c>
      <c r="AN190" s="561"/>
      <c r="AO190" s="278">
        <f t="shared" si="1761"/>
        <v>0</v>
      </c>
      <c r="AP190" s="561"/>
      <c r="AQ190" s="278">
        <f t="shared" si="1762"/>
        <v>0</v>
      </c>
      <c r="AR190" s="561"/>
      <c r="AS190" s="278">
        <f t="shared" si="1763"/>
        <v>0</v>
      </c>
      <c r="AT190" s="561" t="s">
        <v>1053</v>
      </c>
      <c r="AU190" s="278">
        <f t="shared" si="1764"/>
        <v>0</v>
      </c>
      <c r="AV190" s="561"/>
      <c r="AW190" s="278">
        <f t="shared" si="1765"/>
        <v>0</v>
      </c>
      <c r="AX190" s="561"/>
      <c r="AY190" s="278">
        <f t="shared" si="1766"/>
        <v>0</v>
      </c>
      <c r="AZ190" s="561"/>
      <c r="BA190" s="278">
        <f t="shared" si="1767"/>
        <v>0</v>
      </c>
      <c r="BB190" s="561"/>
      <c r="BC190" s="278">
        <f t="shared" si="1768"/>
        <v>0</v>
      </c>
      <c r="BD190" s="561"/>
      <c r="BE190" s="278">
        <f t="shared" si="1769"/>
        <v>0</v>
      </c>
      <c r="BF190" s="561"/>
      <c r="BG190" s="278">
        <f t="shared" si="1770"/>
        <v>0</v>
      </c>
      <c r="BH190" s="561"/>
      <c r="BI190" s="278">
        <f t="shared" si="1771"/>
        <v>0</v>
      </c>
      <c r="BJ190" s="561"/>
      <c r="BK190" s="278">
        <f t="shared" si="1772"/>
        <v>0</v>
      </c>
      <c r="BL190" s="561"/>
      <c r="BM190" s="278">
        <f t="shared" si="1773"/>
        <v>0</v>
      </c>
      <c r="BN190" s="561"/>
      <c r="BO190" s="278">
        <f t="shared" si="1774"/>
        <v>0</v>
      </c>
      <c r="BP190" s="561"/>
      <c r="BQ190" s="563">
        <f t="shared" si="1743"/>
        <v>0</v>
      </c>
      <c r="BR190" s="322">
        <f t="shared" si="1331"/>
        <v>0</v>
      </c>
      <c r="BS190" s="27" t="b">
        <f>D190='Orçamento Detalhado'!J196</f>
        <v>1</v>
      </c>
    </row>
    <row r="191" spans="2:71" ht="18" customHeight="1" outlineLevel="2" thickTop="1" thickBot="1">
      <c r="B191" s="213" t="s">
        <v>527</v>
      </c>
      <c r="C191" s="275" t="str">
        <f>IF(VLOOKUP(B191,'Orçamento Detalhado'!$A$11:$I$531,4,)="","",(VLOOKUP(B191,'Orçamento Detalhado'!$A$11:$I$531,4,)))</f>
        <v/>
      </c>
      <c r="D191" s="276" t="str">
        <f>IF(B191="","",VLOOKUP($B191,'Orçamento Detalhado'!$A$11:$J$531,10,))</f>
        <v/>
      </c>
      <c r="E191" s="277">
        <f t="shared" si="1330"/>
        <v>0</v>
      </c>
      <c r="F191" s="574">
        <v>187</v>
      </c>
      <c r="G191" s="278">
        <f t="shared" si="1744"/>
        <v>0</v>
      </c>
      <c r="H191" s="561"/>
      <c r="I191" s="278">
        <f t="shared" si="1745"/>
        <v>0</v>
      </c>
      <c r="J191" s="561"/>
      <c r="K191" s="278">
        <f t="shared" si="1746"/>
        <v>0</v>
      </c>
      <c r="L191" s="561"/>
      <c r="M191" s="278">
        <f t="shared" si="1747"/>
        <v>0</v>
      </c>
      <c r="N191" s="561"/>
      <c r="O191" s="278">
        <f t="shared" si="1748"/>
        <v>0</v>
      </c>
      <c r="P191" s="561"/>
      <c r="Q191" s="278">
        <f t="shared" si="1749"/>
        <v>0</v>
      </c>
      <c r="R191" s="561"/>
      <c r="S191" s="278">
        <f t="shared" si="1750"/>
        <v>0</v>
      </c>
      <c r="T191" s="561"/>
      <c r="U191" s="278">
        <f t="shared" si="1751"/>
        <v>0</v>
      </c>
      <c r="V191" s="561"/>
      <c r="W191" s="278">
        <f t="shared" si="1752"/>
        <v>0</v>
      </c>
      <c r="X191" s="561"/>
      <c r="Y191" s="278">
        <f t="shared" si="1753"/>
        <v>0</v>
      </c>
      <c r="Z191" s="561"/>
      <c r="AA191" s="278">
        <f t="shared" si="1754"/>
        <v>0</v>
      </c>
      <c r="AB191" s="561"/>
      <c r="AC191" s="278">
        <f t="shared" si="1755"/>
        <v>0</v>
      </c>
      <c r="AD191" s="561"/>
      <c r="AE191" s="278">
        <f t="shared" si="1756"/>
        <v>0</v>
      </c>
      <c r="AF191" s="561"/>
      <c r="AG191" s="278">
        <f t="shared" si="1757"/>
        <v>0</v>
      </c>
      <c r="AH191" s="561"/>
      <c r="AI191" s="278">
        <f t="shared" si="1758"/>
        <v>0</v>
      </c>
      <c r="AJ191" s="561"/>
      <c r="AK191" s="278">
        <f t="shared" si="1759"/>
        <v>0</v>
      </c>
      <c r="AL191" s="561"/>
      <c r="AM191" s="278">
        <f t="shared" si="1760"/>
        <v>0</v>
      </c>
      <c r="AN191" s="561"/>
      <c r="AO191" s="278">
        <f t="shared" si="1761"/>
        <v>0</v>
      </c>
      <c r="AP191" s="561" t="s">
        <v>1053</v>
      </c>
      <c r="AQ191" s="278">
        <f t="shared" si="1762"/>
        <v>0</v>
      </c>
      <c r="AR191" s="561" t="s">
        <v>1053</v>
      </c>
      <c r="AS191" s="278">
        <f t="shared" si="1763"/>
        <v>0</v>
      </c>
      <c r="AT191" s="561" t="s">
        <v>1053</v>
      </c>
      <c r="AU191" s="278">
        <f t="shared" si="1764"/>
        <v>0</v>
      </c>
      <c r="AV191" s="561" t="s">
        <v>1053</v>
      </c>
      <c r="AW191" s="278">
        <f t="shared" si="1765"/>
        <v>0</v>
      </c>
      <c r="AX191" s="561" t="s">
        <v>1053</v>
      </c>
      <c r="AY191" s="278">
        <f t="shared" si="1766"/>
        <v>0</v>
      </c>
      <c r="AZ191" s="561"/>
      <c r="BA191" s="278">
        <f t="shared" si="1767"/>
        <v>0</v>
      </c>
      <c r="BB191" s="561"/>
      <c r="BC191" s="278">
        <f t="shared" si="1768"/>
        <v>0</v>
      </c>
      <c r="BD191" s="561"/>
      <c r="BE191" s="278">
        <f t="shared" si="1769"/>
        <v>0</v>
      </c>
      <c r="BF191" s="561"/>
      <c r="BG191" s="278">
        <f t="shared" si="1770"/>
        <v>0</v>
      </c>
      <c r="BH191" s="561"/>
      <c r="BI191" s="278">
        <f t="shared" si="1771"/>
        <v>0</v>
      </c>
      <c r="BJ191" s="561"/>
      <c r="BK191" s="278">
        <f t="shared" si="1772"/>
        <v>0</v>
      </c>
      <c r="BL191" s="561"/>
      <c r="BM191" s="278">
        <f t="shared" si="1773"/>
        <v>0</v>
      </c>
      <c r="BN191" s="561"/>
      <c r="BO191" s="278">
        <f t="shared" si="1774"/>
        <v>0</v>
      </c>
      <c r="BP191" s="561"/>
      <c r="BQ191" s="563">
        <f t="shared" si="1743"/>
        <v>0</v>
      </c>
      <c r="BR191" s="322">
        <f t="shared" si="1331"/>
        <v>0</v>
      </c>
      <c r="BS191" s="27" t="b">
        <f>D191='Orçamento Detalhado'!J197</f>
        <v>1</v>
      </c>
    </row>
    <row r="192" spans="2:71" ht="18" customHeight="1" outlineLevel="2" thickTop="1" thickBot="1">
      <c r="B192" s="213" t="s">
        <v>528</v>
      </c>
      <c r="C192" s="275" t="str">
        <f>IF(VLOOKUP(B192,'Orçamento Detalhado'!$A$11:$I$531,4,)="","",(VLOOKUP(B192,'Orçamento Detalhado'!$A$11:$I$531,4,)))</f>
        <v/>
      </c>
      <c r="D192" s="276" t="str">
        <f>IF(B192="","",VLOOKUP($B192,'Orçamento Detalhado'!$A$11:$J$531,10,))</f>
        <v/>
      </c>
      <c r="E192" s="277">
        <f t="shared" si="1330"/>
        <v>0</v>
      </c>
      <c r="F192" s="574">
        <v>188</v>
      </c>
      <c r="G192" s="278">
        <f t="shared" ref="G192:G193" si="1775">IFERROR($D192*H192,0)</f>
        <v>0</v>
      </c>
      <c r="H192" s="561"/>
      <c r="I192" s="278">
        <f t="shared" ref="I192:I193" si="1776">IFERROR($D192*J192,0)</f>
        <v>0</v>
      </c>
      <c r="J192" s="561"/>
      <c r="K192" s="278">
        <f t="shared" ref="K192:K193" si="1777">IFERROR($D192*L192,0)</f>
        <v>0</v>
      </c>
      <c r="L192" s="561"/>
      <c r="M192" s="278">
        <f t="shared" ref="M192:M193" si="1778">IFERROR($D192*N192,0)</f>
        <v>0</v>
      </c>
      <c r="N192" s="561"/>
      <c r="O192" s="278">
        <f t="shared" ref="O192:O193" si="1779">IFERROR($D192*P192,0)</f>
        <v>0</v>
      </c>
      <c r="P192" s="561"/>
      <c r="Q192" s="278">
        <f t="shared" ref="Q192:Q193" si="1780">IFERROR($D192*R192,0)</f>
        <v>0</v>
      </c>
      <c r="R192" s="561"/>
      <c r="S192" s="278">
        <f t="shared" ref="S192:S193" si="1781">IFERROR($D192*T192,0)</f>
        <v>0</v>
      </c>
      <c r="T192" s="561"/>
      <c r="U192" s="278">
        <f t="shared" ref="U192:U193" si="1782">IFERROR($D192*V192,0)</f>
        <v>0</v>
      </c>
      <c r="V192" s="561"/>
      <c r="W192" s="278">
        <f t="shared" ref="W192:W193" si="1783">IFERROR($D192*X192,0)</f>
        <v>0</v>
      </c>
      <c r="X192" s="561"/>
      <c r="Y192" s="278">
        <f t="shared" ref="Y192:Y193" si="1784">IFERROR($D192*Z192,0)</f>
        <v>0</v>
      </c>
      <c r="Z192" s="561"/>
      <c r="AA192" s="278">
        <f t="shared" ref="AA192:AA193" si="1785">IFERROR($D192*AB192,0)</f>
        <v>0</v>
      </c>
      <c r="AB192" s="561"/>
      <c r="AC192" s="278">
        <f t="shared" ref="AC192:AC193" si="1786">IFERROR($D192*AD192,0)</f>
        <v>0</v>
      </c>
      <c r="AD192" s="561"/>
      <c r="AE192" s="278">
        <f t="shared" ref="AE192:AE193" si="1787">IFERROR($D192*AF192,0)</f>
        <v>0</v>
      </c>
      <c r="AF192" s="561"/>
      <c r="AG192" s="278">
        <f t="shared" ref="AG192:AG193" si="1788">IFERROR($D192*AH192,0)</f>
        <v>0</v>
      </c>
      <c r="AH192" s="561"/>
      <c r="AI192" s="278">
        <f t="shared" ref="AI192:AI193" si="1789">IFERROR($D192*AJ192,0)</f>
        <v>0</v>
      </c>
      <c r="AJ192" s="561"/>
      <c r="AK192" s="278">
        <f t="shared" ref="AK192:AK193" si="1790">IFERROR($D192*AL192,0)</f>
        <v>0</v>
      </c>
      <c r="AL192" s="561"/>
      <c r="AM192" s="278">
        <f t="shared" ref="AM192:AM193" si="1791">IFERROR($D192*AN192,0)</f>
        <v>0</v>
      </c>
      <c r="AN192" s="561"/>
      <c r="AO192" s="278">
        <f t="shared" ref="AO192:AO193" si="1792">IFERROR($D192*AP192,0)</f>
        <v>0</v>
      </c>
      <c r="AP192" s="561" t="s">
        <v>1053</v>
      </c>
      <c r="AQ192" s="278">
        <f t="shared" ref="AQ192:AQ193" si="1793">IFERROR($D192*AR192,0)</f>
        <v>0</v>
      </c>
      <c r="AR192" s="561" t="s">
        <v>1053</v>
      </c>
      <c r="AS192" s="278">
        <f t="shared" ref="AS192:AS193" si="1794">IFERROR($D192*AT192,0)</f>
        <v>0</v>
      </c>
      <c r="AT192" s="561" t="s">
        <v>1053</v>
      </c>
      <c r="AU192" s="278">
        <f t="shared" ref="AU192:AU193" si="1795">IFERROR($D192*AV192,0)</f>
        <v>0</v>
      </c>
      <c r="AV192" s="561" t="s">
        <v>1053</v>
      </c>
      <c r="AW192" s="278">
        <f t="shared" ref="AW192:AW193" si="1796">IFERROR($D192*AX192,0)</f>
        <v>0</v>
      </c>
      <c r="AX192" s="561" t="s">
        <v>1053</v>
      </c>
      <c r="AY192" s="278">
        <f t="shared" ref="AY192:AY193" si="1797">IFERROR($D192*AZ192,0)</f>
        <v>0</v>
      </c>
      <c r="AZ192" s="561"/>
      <c r="BA192" s="278">
        <f t="shared" ref="BA192:BA193" si="1798">IFERROR($D192*BB192,0)</f>
        <v>0</v>
      </c>
      <c r="BB192" s="561"/>
      <c r="BC192" s="278">
        <f t="shared" ref="BC192:BC193" si="1799">IFERROR($D192*BD192,0)</f>
        <v>0</v>
      </c>
      <c r="BD192" s="561"/>
      <c r="BE192" s="278">
        <f t="shared" ref="BE192:BE193" si="1800">IFERROR($D192*BF192,0)</f>
        <v>0</v>
      </c>
      <c r="BF192" s="561"/>
      <c r="BG192" s="278">
        <f t="shared" ref="BG192:BG193" si="1801">IFERROR($D192*BH192,0)</f>
        <v>0</v>
      </c>
      <c r="BH192" s="561"/>
      <c r="BI192" s="278">
        <f t="shared" ref="BI192:BI193" si="1802">IFERROR($D192*BJ192,0)</f>
        <v>0</v>
      </c>
      <c r="BJ192" s="561"/>
      <c r="BK192" s="278">
        <f t="shared" ref="BK192:BK193" si="1803">IFERROR($D192*BL192,0)</f>
        <v>0</v>
      </c>
      <c r="BL192" s="561"/>
      <c r="BM192" s="278">
        <f t="shared" ref="BM192:BM193" si="1804">IFERROR($D192*BN192,0)</f>
        <v>0</v>
      </c>
      <c r="BN192" s="561"/>
      <c r="BO192" s="278">
        <f t="shared" ref="BO192:BO193" si="1805">IFERROR($D192*BP192,0)</f>
        <v>0</v>
      </c>
      <c r="BP192" s="561"/>
      <c r="BQ192" s="563">
        <f t="shared" ref="BQ192:BQ193" si="1806">SUM(BN192,BL192,BJ192,BH192,BF192,BD192,BB192,AZ192,AX192,AV192,AT192,AR192,AP192,AN192,AL192,AJ192,AH192,AF192,AD192,AB192,Z192,X192,V192,T192,R192,P192,N192,L192,J192,H192,BP192)</f>
        <v>0</v>
      </c>
      <c r="BR192" s="322">
        <f t="shared" si="1331"/>
        <v>0</v>
      </c>
      <c r="BS192" s="27" t="b">
        <f>D192='Orçamento Detalhado'!J198</f>
        <v>1</v>
      </c>
    </row>
    <row r="193" spans="2:71" ht="18" customHeight="1" outlineLevel="2" thickTop="1" thickBot="1">
      <c r="B193" s="213" t="s">
        <v>529</v>
      </c>
      <c r="C193" s="275" t="str">
        <f>IF(VLOOKUP(B193,'Orçamento Detalhado'!$A$11:$I$531,4,)="","",(VLOOKUP(B193,'Orçamento Detalhado'!$A$11:$I$531,4,)))</f>
        <v/>
      </c>
      <c r="D193" s="276" t="str">
        <f>IF(B193="","",VLOOKUP($B193,'Orçamento Detalhado'!$A$11:$J$531,10,))</f>
        <v/>
      </c>
      <c r="E193" s="277">
        <f t="shared" si="1330"/>
        <v>0</v>
      </c>
      <c r="F193" s="574">
        <v>189</v>
      </c>
      <c r="G193" s="278">
        <f t="shared" si="1775"/>
        <v>0</v>
      </c>
      <c r="H193" s="561"/>
      <c r="I193" s="278">
        <f t="shared" si="1776"/>
        <v>0</v>
      </c>
      <c r="J193" s="561"/>
      <c r="K193" s="278">
        <f t="shared" si="1777"/>
        <v>0</v>
      </c>
      <c r="L193" s="561"/>
      <c r="M193" s="278">
        <f t="shared" si="1778"/>
        <v>0</v>
      </c>
      <c r="N193" s="561"/>
      <c r="O193" s="278">
        <f t="shared" si="1779"/>
        <v>0</v>
      </c>
      <c r="P193" s="561"/>
      <c r="Q193" s="278">
        <f t="shared" si="1780"/>
        <v>0</v>
      </c>
      <c r="R193" s="561"/>
      <c r="S193" s="278">
        <f t="shared" si="1781"/>
        <v>0</v>
      </c>
      <c r="T193" s="561"/>
      <c r="U193" s="278">
        <f t="shared" si="1782"/>
        <v>0</v>
      </c>
      <c r="V193" s="561"/>
      <c r="W193" s="278">
        <f t="shared" si="1783"/>
        <v>0</v>
      </c>
      <c r="X193" s="561"/>
      <c r="Y193" s="278">
        <f t="shared" si="1784"/>
        <v>0</v>
      </c>
      <c r="Z193" s="561"/>
      <c r="AA193" s="278">
        <f t="shared" si="1785"/>
        <v>0</v>
      </c>
      <c r="AB193" s="561"/>
      <c r="AC193" s="278">
        <f t="shared" si="1786"/>
        <v>0</v>
      </c>
      <c r="AD193" s="561"/>
      <c r="AE193" s="278">
        <f t="shared" si="1787"/>
        <v>0</v>
      </c>
      <c r="AF193" s="561"/>
      <c r="AG193" s="278">
        <f t="shared" si="1788"/>
        <v>0</v>
      </c>
      <c r="AH193" s="561"/>
      <c r="AI193" s="278">
        <f t="shared" si="1789"/>
        <v>0</v>
      </c>
      <c r="AJ193" s="561"/>
      <c r="AK193" s="278">
        <f t="shared" si="1790"/>
        <v>0</v>
      </c>
      <c r="AL193" s="561"/>
      <c r="AM193" s="278">
        <f t="shared" si="1791"/>
        <v>0</v>
      </c>
      <c r="AN193" s="561"/>
      <c r="AO193" s="278">
        <f t="shared" si="1792"/>
        <v>0</v>
      </c>
      <c r="AP193" s="561" t="s">
        <v>1053</v>
      </c>
      <c r="AQ193" s="278">
        <f t="shared" si="1793"/>
        <v>0</v>
      </c>
      <c r="AR193" s="561" t="s">
        <v>1053</v>
      </c>
      <c r="AS193" s="278">
        <f t="shared" si="1794"/>
        <v>0</v>
      </c>
      <c r="AT193" s="561" t="s">
        <v>1053</v>
      </c>
      <c r="AU193" s="278">
        <f t="shared" si="1795"/>
        <v>0</v>
      </c>
      <c r="AV193" s="561" t="s">
        <v>1053</v>
      </c>
      <c r="AW193" s="278">
        <f t="shared" si="1796"/>
        <v>0</v>
      </c>
      <c r="AX193" s="561" t="s">
        <v>1053</v>
      </c>
      <c r="AY193" s="278">
        <f t="shared" si="1797"/>
        <v>0</v>
      </c>
      <c r="AZ193" s="561" t="s">
        <v>1053</v>
      </c>
      <c r="BA193" s="278">
        <f t="shared" si="1798"/>
        <v>0</v>
      </c>
      <c r="BB193" s="561"/>
      <c r="BC193" s="278">
        <f t="shared" si="1799"/>
        <v>0</v>
      </c>
      <c r="BD193" s="561"/>
      <c r="BE193" s="278">
        <f t="shared" si="1800"/>
        <v>0</v>
      </c>
      <c r="BF193" s="561"/>
      <c r="BG193" s="278">
        <f t="shared" si="1801"/>
        <v>0</v>
      </c>
      <c r="BH193" s="561"/>
      <c r="BI193" s="278">
        <f t="shared" si="1802"/>
        <v>0</v>
      </c>
      <c r="BJ193" s="561"/>
      <c r="BK193" s="278">
        <f t="shared" si="1803"/>
        <v>0</v>
      </c>
      <c r="BL193" s="561"/>
      <c r="BM193" s="278">
        <f t="shared" si="1804"/>
        <v>0</v>
      </c>
      <c r="BN193" s="561"/>
      <c r="BO193" s="278">
        <f t="shared" si="1805"/>
        <v>0</v>
      </c>
      <c r="BP193" s="561"/>
      <c r="BQ193" s="563">
        <f t="shared" si="1806"/>
        <v>0</v>
      </c>
      <c r="BR193" s="322">
        <f t="shared" si="1331"/>
        <v>0</v>
      </c>
      <c r="BS193" s="27" t="b">
        <f>D193='Orçamento Detalhado'!J199</f>
        <v>1</v>
      </c>
    </row>
    <row r="194" spans="2:71" ht="18" customHeight="1" outlineLevel="2" thickTop="1" thickBot="1">
      <c r="B194" s="213" t="s">
        <v>530</v>
      </c>
      <c r="C194" s="275" t="str">
        <f>IF(VLOOKUP(B194,'Orçamento Detalhado'!$A$11:$I$531,4,)="","",(VLOOKUP(B194,'Orçamento Detalhado'!$A$11:$I$531,4,)))</f>
        <v/>
      </c>
      <c r="D194" s="276" t="str">
        <f>IF(B194="","",VLOOKUP($B194,'Orçamento Detalhado'!$A$11:$J$531,10,))</f>
        <v/>
      </c>
      <c r="E194" s="277">
        <f t="shared" si="1330"/>
        <v>0</v>
      </c>
      <c r="F194" s="574">
        <v>190</v>
      </c>
      <c r="G194" s="278">
        <f t="shared" ref="G194" si="1807">IFERROR($D194*H194,0)</f>
        <v>0</v>
      </c>
      <c r="H194" s="561"/>
      <c r="I194" s="278">
        <f t="shared" ref="I194" si="1808">IFERROR($D194*J194,0)</f>
        <v>0</v>
      </c>
      <c r="J194" s="561"/>
      <c r="K194" s="278">
        <f t="shared" ref="K194" si="1809">IFERROR($D194*L194,0)</f>
        <v>0</v>
      </c>
      <c r="L194" s="561"/>
      <c r="M194" s="278">
        <f t="shared" ref="M194" si="1810">IFERROR($D194*N194,0)</f>
        <v>0</v>
      </c>
      <c r="N194" s="561"/>
      <c r="O194" s="278">
        <f t="shared" ref="O194" si="1811">IFERROR($D194*P194,0)</f>
        <v>0</v>
      </c>
      <c r="P194" s="561"/>
      <c r="Q194" s="278">
        <f t="shared" ref="Q194" si="1812">IFERROR($D194*R194,0)</f>
        <v>0</v>
      </c>
      <c r="R194" s="561"/>
      <c r="S194" s="278">
        <f t="shared" ref="S194" si="1813">IFERROR($D194*T194,0)</f>
        <v>0</v>
      </c>
      <c r="T194" s="561"/>
      <c r="U194" s="278">
        <f t="shared" ref="U194" si="1814">IFERROR($D194*V194,0)</f>
        <v>0</v>
      </c>
      <c r="V194" s="561"/>
      <c r="W194" s="278">
        <f t="shared" ref="W194" si="1815">IFERROR($D194*X194,0)</f>
        <v>0</v>
      </c>
      <c r="X194" s="561"/>
      <c r="Y194" s="278">
        <f t="shared" ref="Y194" si="1816">IFERROR($D194*Z194,0)</f>
        <v>0</v>
      </c>
      <c r="Z194" s="561"/>
      <c r="AA194" s="278">
        <f t="shared" ref="AA194" si="1817">IFERROR($D194*AB194,0)</f>
        <v>0</v>
      </c>
      <c r="AB194" s="561"/>
      <c r="AC194" s="278">
        <f t="shared" ref="AC194" si="1818">IFERROR($D194*AD194,0)</f>
        <v>0</v>
      </c>
      <c r="AD194" s="561"/>
      <c r="AE194" s="278">
        <f t="shared" ref="AE194" si="1819">IFERROR($D194*AF194,0)</f>
        <v>0</v>
      </c>
      <c r="AF194" s="561"/>
      <c r="AG194" s="278">
        <f t="shared" ref="AG194" si="1820">IFERROR($D194*AH194,0)</f>
        <v>0</v>
      </c>
      <c r="AH194" s="561"/>
      <c r="AI194" s="278">
        <f t="shared" ref="AI194" si="1821">IFERROR($D194*AJ194,0)</f>
        <v>0</v>
      </c>
      <c r="AJ194" s="561"/>
      <c r="AK194" s="278">
        <f t="shared" ref="AK194" si="1822">IFERROR($D194*AL194,0)</f>
        <v>0</v>
      </c>
      <c r="AL194" s="561"/>
      <c r="AM194" s="278">
        <f t="shared" ref="AM194" si="1823">IFERROR($D194*AN194,0)</f>
        <v>0</v>
      </c>
      <c r="AN194" s="561"/>
      <c r="AO194" s="278">
        <f t="shared" ref="AO194" si="1824">IFERROR($D194*AP194,0)</f>
        <v>0</v>
      </c>
      <c r="AP194" s="561" t="s">
        <v>1053</v>
      </c>
      <c r="AQ194" s="278">
        <f t="shared" ref="AQ194" si="1825">IFERROR($D194*AR194,0)</f>
        <v>0</v>
      </c>
      <c r="AR194" s="561" t="s">
        <v>1053</v>
      </c>
      <c r="AS194" s="278">
        <f t="shared" ref="AS194" si="1826">IFERROR($D194*AT194,0)</f>
        <v>0</v>
      </c>
      <c r="AT194" s="561" t="s">
        <v>1053</v>
      </c>
      <c r="AU194" s="278">
        <f t="shared" ref="AU194" si="1827">IFERROR($D194*AV194,0)</f>
        <v>0</v>
      </c>
      <c r="AV194" s="561" t="s">
        <v>1053</v>
      </c>
      <c r="AW194" s="278">
        <f t="shared" ref="AW194" si="1828">IFERROR($D194*AX194,0)</f>
        <v>0</v>
      </c>
      <c r="AX194" s="561" t="s">
        <v>1053</v>
      </c>
      <c r="AY194" s="278">
        <f t="shared" ref="AY194" si="1829">IFERROR($D194*AZ194,0)</f>
        <v>0</v>
      </c>
      <c r="AZ194" s="561" t="s">
        <v>1053</v>
      </c>
      <c r="BA194" s="278">
        <f t="shared" ref="BA194" si="1830">IFERROR($D194*BB194,0)</f>
        <v>0</v>
      </c>
      <c r="BB194" s="561"/>
      <c r="BC194" s="278">
        <f t="shared" ref="BC194" si="1831">IFERROR($D194*BD194,0)</f>
        <v>0</v>
      </c>
      <c r="BD194" s="561"/>
      <c r="BE194" s="278">
        <f t="shared" ref="BE194" si="1832">IFERROR($D194*BF194,0)</f>
        <v>0</v>
      </c>
      <c r="BF194" s="561"/>
      <c r="BG194" s="278">
        <f t="shared" ref="BG194" si="1833">IFERROR($D194*BH194,0)</f>
        <v>0</v>
      </c>
      <c r="BH194" s="561"/>
      <c r="BI194" s="278">
        <f t="shared" ref="BI194" si="1834">IFERROR($D194*BJ194,0)</f>
        <v>0</v>
      </c>
      <c r="BJ194" s="561"/>
      <c r="BK194" s="278">
        <f t="shared" ref="BK194" si="1835">IFERROR($D194*BL194,0)</f>
        <v>0</v>
      </c>
      <c r="BL194" s="561"/>
      <c r="BM194" s="278">
        <f t="shared" ref="BM194" si="1836">IFERROR($D194*BN194,0)</f>
        <v>0</v>
      </c>
      <c r="BN194" s="561"/>
      <c r="BO194" s="278">
        <f t="shared" ref="BO194" si="1837">IFERROR($D194*BP194,0)</f>
        <v>0</v>
      </c>
      <c r="BP194" s="561"/>
      <c r="BQ194" s="563">
        <f t="shared" ref="BQ194" si="1838">SUM(BN194,BL194,BJ194,BH194,BF194,BD194,BB194,AZ194,AX194,AV194,AT194,AR194,AP194,AN194,AL194,AJ194,AH194,AF194,AD194,AB194,Z194,X194,V194,T194,R194,P194,N194,L194,J194,H194,BP194)</f>
        <v>0</v>
      </c>
      <c r="BR194" s="322">
        <f t="shared" si="1331"/>
        <v>0</v>
      </c>
      <c r="BS194" s="27" t="b">
        <f>D194='Orçamento Detalhado'!J200</f>
        <v>1</v>
      </c>
    </row>
    <row r="195" spans="2:71" ht="18" customHeight="1" outlineLevel="2" thickTop="1" thickBot="1">
      <c r="B195" s="213" t="s">
        <v>531</v>
      </c>
      <c r="C195" s="275" t="str">
        <f>IF(VLOOKUP(B195,'Orçamento Detalhado'!$A$11:$I$531,4,)="","",(VLOOKUP(B195,'Orçamento Detalhado'!$A$11:$I$531,4,)))</f>
        <v/>
      </c>
      <c r="D195" s="276" t="str">
        <f>IF(B195="","",VLOOKUP($B195,'Orçamento Detalhado'!$A$11:$J$531,10,))</f>
        <v/>
      </c>
      <c r="E195" s="277">
        <f t="shared" si="1330"/>
        <v>0</v>
      </c>
      <c r="F195" s="574">
        <v>191</v>
      </c>
      <c r="G195" s="278">
        <f t="shared" ref="G195" si="1839">IFERROR($D195*H195,0)</f>
        <v>0</v>
      </c>
      <c r="H195" s="561"/>
      <c r="I195" s="278">
        <f t="shared" ref="I195" si="1840">IFERROR($D195*J195,0)</f>
        <v>0</v>
      </c>
      <c r="J195" s="561"/>
      <c r="K195" s="278">
        <f t="shared" ref="K195" si="1841">IFERROR($D195*L195,0)</f>
        <v>0</v>
      </c>
      <c r="L195" s="561"/>
      <c r="M195" s="278">
        <f t="shared" ref="M195" si="1842">IFERROR($D195*N195,0)</f>
        <v>0</v>
      </c>
      <c r="N195" s="561"/>
      <c r="O195" s="278">
        <f t="shared" ref="O195" si="1843">IFERROR($D195*P195,0)</f>
        <v>0</v>
      </c>
      <c r="P195" s="561"/>
      <c r="Q195" s="278">
        <f t="shared" ref="Q195" si="1844">IFERROR($D195*R195,0)</f>
        <v>0</v>
      </c>
      <c r="R195" s="561"/>
      <c r="S195" s="278">
        <f t="shared" ref="S195" si="1845">IFERROR($D195*T195,0)</f>
        <v>0</v>
      </c>
      <c r="T195" s="561"/>
      <c r="U195" s="278">
        <f t="shared" ref="U195" si="1846">IFERROR($D195*V195,0)</f>
        <v>0</v>
      </c>
      <c r="V195" s="561"/>
      <c r="W195" s="278">
        <f t="shared" ref="W195" si="1847">IFERROR($D195*X195,0)</f>
        <v>0</v>
      </c>
      <c r="X195" s="561"/>
      <c r="Y195" s="278">
        <f t="shared" ref="Y195" si="1848">IFERROR($D195*Z195,0)</f>
        <v>0</v>
      </c>
      <c r="Z195" s="561"/>
      <c r="AA195" s="278">
        <f t="shared" ref="AA195" si="1849">IFERROR($D195*AB195,0)</f>
        <v>0</v>
      </c>
      <c r="AB195" s="561"/>
      <c r="AC195" s="278">
        <f t="shared" ref="AC195" si="1850">IFERROR($D195*AD195,0)</f>
        <v>0</v>
      </c>
      <c r="AD195" s="561"/>
      <c r="AE195" s="278">
        <f t="shared" ref="AE195" si="1851">IFERROR($D195*AF195,0)</f>
        <v>0</v>
      </c>
      <c r="AF195" s="561"/>
      <c r="AG195" s="278">
        <f t="shared" ref="AG195" si="1852">IFERROR($D195*AH195,0)</f>
        <v>0</v>
      </c>
      <c r="AH195" s="561"/>
      <c r="AI195" s="278">
        <f t="shared" ref="AI195" si="1853">IFERROR($D195*AJ195,0)</f>
        <v>0</v>
      </c>
      <c r="AJ195" s="561"/>
      <c r="AK195" s="278">
        <f t="shared" ref="AK195" si="1854">IFERROR($D195*AL195,0)</f>
        <v>0</v>
      </c>
      <c r="AL195" s="561"/>
      <c r="AM195" s="278">
        <f t="shared" ref="AM195" si="1855">IFERROR($D195*AN195,0)</f>
        <v>0</v>
      </c>
      <c r="AN195" s="561"/>
      <c r="AO195" s="278">
        <f t="shared" ref="AO195" si="1856">IFERROR($D195*AP195,0)</f>
        <v>0</v>
      </c>
      <c r="AP195" s="561" t="s">
        <v>1053</v>
      </c>
      <c r="AQ195" s="278">
        <f t="shared" ref="AQ195" si="1857">IFERROR($D195*AR195,0)</f>
        <v>0</v>
      </c>
      <c r="AR195" s="561" t="s">
        <v>1053</v>
      </c>
      <c r="AS195" s="278">
        <f t="shared" ref="AS195" si="1858">IFERROR($D195*AT195,0)</f>
        <v>0</v>
      </c>
      <c r="AT195" s="561" t="s">
        <v>1053</v>
      </c>
      <c r="AU195" s="278">
        <f t="shared" ref="AU195" si="1859">IFERROR($D195*AV195,0)</f>
        <v>0</v>
      </c>
      <c r="AV195" s="561" t="s">
        <v>1053</v>
      </c>
      <c r="AW195" s="278">
        <f t="shared" ref="AW195" si="1860">IFERROR($D195*AX195,0)</f>
        <v>0</v>
      </c>
      <c r="AX195" s="561" t="s">
        <v>1053</v>
      </c>
      <c r="AY195" s="278">
        <f t="shared" ref="AY195" si="1861">IFERROR($D195*AZ195,0)</f>
        <v>0</v>
      </c>
      <c r="AZ195" s="561" t="s">
        <v>1053</v>
      </c>
      <c r="BA195" s="278">
        <f t="shared" ref="BA195" si="1862">IFERROR($D195*BB195,0)</f>
        <v>0</v>
      </c>
      <c r="BB195" s="561"/>
      <c r="BC195" s="278">
        <f t="shared" ref="BC195" si="1863">IFERROR($D195*BD195,0)</f>
        <v>0</v>
      </c>
      <c r="BD195" s="561"/>
      <c r="BE195" s="278">
        <f t="shared" ref="BE195" si="1864">IFERROR($D195*BF195,0)</f>
        <v>0</v>
      </c>
      <c r="BF195" s="561"/>
      <c r="BG195" s="278">
        <f t="shared" ref="BG195" si="1865">IFERROR($D195*BH195,0)</f>
        <v>0</v>
      </c>
      <c r="BH195" s="561"/>
      <c r="BI195" s="278">
        <f t="shared" ref="BI195" si="1866">IFERROR($D195*BJ195,0)</f>
        <v>0</v>
      </c>
      <c r="BJ195" s="561"/>
      <c r="BK195" s="278">
        <f t="shared" ref="BK195" si="1867">IFERROR($D195*BL195,0)</f>
        <v>0</v>
      </c>
      <c r="BL195" s="561"/>
      <c r="BM195" s="278">
        <f t="shared" ref="BM195" si="1868">IFERROR($D195*BN195,0)</f>
        <v>0</v>
      </c>
      <c r="BN195" s="561"/>
      <c r="BO195" s="278">
        <f t="shared" ref="BO195" si="1869">IFERROR($D195*BP195,0)</f>
        <v>0</v>
      </c>
      <c r="BP195" s="561"/>
      <c r="BQ195" s="563">
        <f t="shared" ref="BQ195" si="1870">SUM(BN195,BL195,BJ195,BH195,BF195,BD195,BB195,AZ195,AX195,AV195,AT195,AR195,AP195,AN195,AL195,AJ195,AH195,AF195,AD195,AB195,Z195,X195,V195,T195,R195,P195,N195,L195,J195,H195,BP195)</f>
        <v>0</v>
      </c>
      <c r="BR195" s="322">
        <f t="shared" si="1331"/>
        <v>0</v>
      </c>
      <c r="BS195" s="27" t="b">
        <f>D195='Orçamento Detalhado'!J201</f>
        <v>1</v>
      </c>
    </row>
    <row r="196" spans="2:71" ht="18" customHeight="1" outlineLevel="1" thickTop="1" thickBot="1">
      <c r="B196" s="260" t="s">
        <v>170</v>
      </c>
      <c r="C196" s="281" t="str">
        <f>IF(B196="","",VLOOKUP(B196,'Orçamento Detalhado'!$A$11:$I$531,4,))</f>
        <v>FORROS</v>
      </c>
      <c r="D196" s="263">
        <f>SUM(D197:D205)</f>
        <v>0</v>
      </c>
      <c r="E196" s="264">
        <f t="shared" si="1330"/>
        <v>0</v>
      </c>
      <c r="F196" s="574">
        <v>192</v>
      </c>
      <c r="G196" s="265">
        <f>SUM(G197:G205)</f>
        <v>0</v>
      </c>
      <c r="H196" s="560">
        <f>IFERROR(G196/$D196,0)</f>
        <v>0</v>
      </c>
      <c r="I196" s="265">
        <f>SUM(I197:I205)</f>
        <v>0</v>
      </c>
      <c r="J196" s="560">
        <f>IFERROR(I196/$D196,0)</f>
        <v>0</v>
      </c>
      <c r="K196" s="265">
        <f>SUM(K197:K205)</f>
        <v>0</v>
      </c>
      <c r="L196" s="560">
        <f>IFERROR(K196/$D196,0)</f>
        <v>0</v>
      </c>
      <c r="M196" s="265">
        <f>SUM(M197:M205)</f>
        <v>0</v>
      </c>
      <c r="N196" s="560">
        <f>IFERROR(M196/$D196,0)</f>
        <v>0</v>
      </c>
      <c r="O196" s="265">
        <f>SUM(O197:O205)</f>
        <v>0</v>
      </c>
      <c r="P196" s="560">
        <f>IFERROR(O196/$D196,0)</f>
        <v>0</v>
      </c>
      <c r="Q196" s="265">
        <f>SUM(Q197:Q205)</f>
        <v>0</v>
      </c>
      <c r="R196" s="560">
        <f>IFERROR(Q196/$D196,0)</f>
        <v>0</v>
      </c>
      <c r="S196" s="265">
        <f>SUM(S197:S205)</f>
        <v>0</v>
      </c>
      <c r="T196" s="560">
        <f>IFERROR(S196/$D196,0)</f>
        <v>0</v>
      </c>
      <c r="U196" s="265">
        <f>SUM(U197:U205)</f>
        <v>0</v>
      </c>
      <c r="V196" s="560">
        <f>IFERROR(U196/$D196,0)</f>
        <v>0</v>
      </c>
      <c r="W196" s="265">
        <f>SUM(W197:W205)</f>
        <v>0</v>
      </c>
      <c r="X196" s="560">
        <f>IFERROR(W196/$D196,0)</f>
        <v>0</v>
      </c>
      <c r="Y196" s="265">
        <f>SUM(Y197:Y205)</f>
        <v>0</v>
      </c>
      <c r="Z196" s="560">
        <f>IFERROR(Y196/$D196,0)</f>
        <v>0</v>
      </c>
      <c r="AA196" s="265">
        <f>SUM(AA197:AA205)</f>
        <v>0</v>
      </c>
      <c r="AB196" s="560">
        <f>IFERROR(AA196/$D196,0)</f>
        <v>0</v>
      </c>
      <c r="AC196" s="265">
        <f>SUM(AC197:AC205)</f>
        <v>0</v>
      </c>
      <c r="AD196" s="560">
        <f>IFERROR(AC196/$D196,0)</f>
        <v>0</v>
      </c>
      <c r="AE196" s="265">
        <f>SUM(AE197:AE205)</f>
        <v>0</v>
      </c>
      <c r="AF196" s="560">
        <f>IFERROR(AE196/$D196,0)</f>
        <v>0</v>
      </c>
      <c r="AG196" s="265">
        <f>SUM(AG197:AG205)</f>
        <v>0</v>
      </c>
      <c r="AH196" s="560">
        <f>IFERROR(AG196/$D196,0)</f>
        <v>0</v>
      </c>
      <c r="AI196" s="265">
        <f>SUM(AI197:AI205)</f>
        <v>0</v>
      </c>
      <c r="AJ196" s="560">
        <f>IFERROR(AI196/$D196,0)</f>
        <v>0</v>
      </c>
      <c r="AK196" s="265">
        <f>SUM(AK197:AK205)</f>
        <v>0</v>
      </c>
      <c r="AL196" s="560">
        <f>IFERROR(AK196/$D196,0)</f>
        <v>0</v>
      </c>
      <c r="AM196" s="265">
        <f>SUM(AM197:AM205)</f>
        <v>0</v>
      </c>
      <c r="AN196" s="560">
        <f>IFERROR(AM196/$D196,0)</f>
        <v>0</v>
      </c>
      <c r="AO196" s="265">
        <f>SUM(AO197:AO205)</f>
        <v>0</v>
      </c>
      <c r="AP196" s="560">
        <f>IFERROR(AO196/$D196,0)</f>
        <v>0</v>
      </c>
      <c r="AQ196" s="265">
        <f>SUM(AQ197:AQ205)</f>
        <v>0</v>
      </c>
      <c r="AR196" s="560">
        <f>IFERROR(AQ196/$D196,0)</f>
        <v>0</v>
      </c>
      <c r="AS196" s="265">
        <f>SUM(AS197:AS205)</f>
        <v>0</v>
      </c>
      <c r="AT196" s="560">
        <f>IFERROR(AS196/$D196,0)</f>
        <v>0</v>
      </c>
      <c r="AU196" s="265">
        <f>SUM(AU197:AU205)</f>
        <v>0</v>
      </c>
      <c r="AV196" s="560">
        <f>IFERROR(AU196/$D196,0)</f>
        <v>0</v>
      </c>
      <c r="AW196" s="265">
        <f>SUM(AW197:AW205)</f>
        <v>0</v>
      </c>
      <c r="AX196" s="560">
        <f>IFERROR(AW196/$D196,0)</f>
        <v>0</v>
      </c>
      <c r="AY196" s="265">
        <f>SUM(AY197:AY205)</f>
        <v>0</v>
      </c>
      <c r="AZ196" s="560">
        <f>IFERROR(AY196/$D196,0)</f>
        <v>0</v>
      </c>
      <c r="BA196" s="265">
        <f>SUM(BA197:BA205)</f>
        <v>0</v>
      </c>
      <c r="BB196" s="560">
        <f>IFERROR(BA196/$D196,0)</f>
        <v>0</v>
      </c>
      <c r="BC196" s="265">
        <f>SUM(BC197:BC205)</f>
        <v>0</v>
      </c>
      <c r="BD196" s="560">
        <f>IFERROR(BC196/$D196,0)</f>
        <v>0</v>
      </c>
      <c r="BE196" s="265">
        <f>SUM(BE197:BE205)</f>
        <v>0</v>
      </c>
      <c r="BF196" s="560">
        <f>IFERROR(BE196/$D196,0)</f>
        <v>0</v>
      </c>
      <c r="BG196" s="265">
        <f>SUM(BG197:BG205)</f>
        <v>0</v>
      </c>
      <c r="BH196" s="560">
        <f>IFERROR(BG196/$D196,0)</f>
        <v>0</v>
      </c>
      <c r="BI196" s="265">
        <f>SUM(BI197:BI205)</f>
        <v>0</v>
      </c>
      <c r="BJ196" s="560">
        <f>IFERROR(BI196/$D196,0)</f>
        <v>0</v>
      </c>
      <c r="BK196" s="265">
        <f>SUM(BK197:BK205)</f>
        <v>0</v>
      </c>
      <c r="BL196" s="560">
        <f>IFERROR(BK196/$D196,0)</f>
        <v>0</v>
      </c>
      <c r="BM196" s="265">
        <f>SUM(BM197:BM205)</f>
        <v>0</v>
      </c>
      <c r="BN196" s="560">
        <f>IFERROR(BM196/$D196,0)</f>
        <v>0</v>
      </c>
      <c r="BO196" s="265">
        <f>SUM(BO197:BO205)</f>
        <v>0</v>
      </c>
      <c r="BP196" s="560">
        <f>IFERROR(BO196/$D196,0)</f>
        <v>0</v>
      </c>
      <c r="BQ196" s="563">
        <f t="shared" si="1743"/>
        <v>0</v>
      </c>
      <c r="BR196" s="322">
        <f t="shared" si="1331"/>
        <v>0</v>
      </c>
      <c r="BS196" s="27" t="b">
        <f>D196='Orçamento Detalhado'!J202</f>
        <v>1</v>
      </c>
    </row>
    <row r="197" spans="2:71" ht="18" customHeight="1" outlineLevel="2" thickTop="1" thickBot="1">
      <c r="B197" s="213" t="s">
        <v>533</v>
      </c>
      <c r="C197" s="275" t="str">
        <f>IF(VLOOKUP(B197,'Orçamento Detalhado'!$A$11:$I$531,4,)="","",(VLOOKUP(B197,'Orçamento Detalhado'!$A$11:$I$531,4,)))</f>
        <v>Gesso</v>
      </c>
      <c r="D197" s="276" t="str">
        <f>IF(B197="","",VLOOKUP($B197,'Orçamento Detalhado'!$A$11:$J$531,10,))</f>
        <v/>
      </c>
      <c r="E197" s="277">
        <f t="shared" si="1330"/>
        <v>0</v>
      </c>
      <c r="F197" s="574">
        <v>193</v>
      </c>
      <c r="G197" s="278">
        <f t="shared" ref="G197:G220" si="1871">IFERROR($D197*H197,0)</f>
        <v>0</v>
      </c>
      <c r="H197" s="561"/>
      <c r="I197" s="278">
        <f t="shared" ref="I197:I202" si="1872">IFERROR($D197*J197,0)</f>
        <v>0</v>
      </c>
      <c r="J197" s="561"/>
      <c r="K197" s="278">
        <f t="shared" ref="K197:K202" si="1873">IFERROR($D197*L197,0)</f>
        <v>0</v>
      </c>
      <c r="L197" s="561"/>
      <c r="M197" s="278">
        <f t="shared" ref="M197:M202" si="1874">IFERROR($D197*N197,0)</f>
        <v>0</v>
      </c>
      <c r="N197" s="561"/>
      <c r="O197" s="278">
        <f t="shared" ref="O197:O202" si="1875">IFERROR($D197*P197,0)</f>
        <v>0</v>
      </c>
      <c r="P197" s="561"/>
      <c r="Q197" s="278">
        <f t="shared" ref="Q197:Q202" si="1876">IFERROR($D197*R197,0)</f>
        <v>0</v>
      </c>
      <c r="R197" s="561"/>
      <c r="S197" s="278">
        <f t="shared" ref="S197:S202" si="1877">IFERROR($D197*T197,0)</f>
        <v>0</v>
      </c>
      <c r="T197" s="561"/>
      <c r="U197" s="278">
        <f t="shared" ref="U197:U202" si="1878">IFERROR($D197*V197,0)</f>
        <v>0</v>
      </c>
      <c r="V197" s="561"/>
      <c r="W197" s="278">
        <f t="shared" ref="W197:W202" si="1879">IFERROR($D197*X197,0)</f>
        <v>0</v>
      </c>
      <c r="X197" s="561"/>
      <c r="Y197" s="278">
        <f t="shared" ref="Y197:Y202" si="1880">IFERROR($D197*Z197,0)</f>
        <v>0</v>
      </c>
      <c r="Z197" s="561"/>
      <c r="AA197" s="278">
        <f t="shared" ref="AA197:AA202" si="1881">IFERROR($D197*AB197,0)</f>
        <v>0</v>
      </c>
      <c r="AB197" s="561"/>
      <c r="AC197" s="278">
        <f t="shared" ref="AC197:AC202" si="1882">IFERROR($D197*AD197,0)</f>
        <v>0</v>
      </c>
      <c r="AD197" s="561"/>
      <c r="AE197" s="278">
        <f t="shared" ref="AE197:AE202" si="1883">IFERROR($D197*AF197,0)</f>
        <v>0</v>
      </c>
      <c r="AF197" s="561"/>
      <c r="AG197" s="278">
        <f t="shared" ref="AG197:AG202" si="1884">IFERROR($D197*AH197,0)</f>
        <v>0</v>
      </c>
      <c r="AH197" s="561"/>
      <c r="AI197" s="278">
        <f t="shared" ref="AI197:AI202" si="1885">IFERROR($D197*AJ197,0)</f>
        <v>0</v>
      </c>
      <c r="AJ197" s="561"/>
      <c r="AK197" s="278">
        <f t="shared" ref="AK197:AK202" si="1886">IFERROR($D197*AL197,0)</f>
        <v>0</v>
      </c>
      <c r="AL197" s="561"/>
      <c r="AM197" s="278">
        <f t="shared" ref="AM197:AM202" si="1887">IFERROR($D197*AN197,0)</f>
        <v>0</v>
      </c>
      <c r="AN197" s="561"/>
      <c r="AO197" s="278">
        <f t="shared" ref="AO197:AO202" si="1888">IFERROR($D197*AP197,0)</f>
        <v>0</v>
      </c>
      <c r="AP197" s="561"/>
      <c r="AQ197" s="278">
        <f t="shared" ref="AQ197:AQ202" si="1889">IFERROR($D197*AR197,0)</f>
        <v>0</v>
      </c>
      <c r="AR197" s="561"/>
      <c r="AS197" s="278">
        <f t="shared" ref="AS197:AS202" si="1890">IFERROR($D197*AT197,0)</f>
        <v>0</v>
      </c>
      <c r="AT197" s="561"/>
      <c r="AU197" s="278">
        <f t="shared" ref="AU197:AU202" si="1891">IFERROR($D197*AV197,0)</f>
        <v>0</v>
      </c>
      <c r="AV197" s="561"/>
      <c r="AW197" s="278">
        <f t="shared" ref="AW197:AW202" si="1892">IFERROR($D197*AX197,0)</f>
        <v>0</v>
      </c>
      <c r="AX197" s="561"/>
      <c r="AY197" s="278">
        <f t="shared" ref="AY197:AY202" si="1893">IFERROR($D197*AZ197,0)</f>
        <v>0</v>
      </c>
      <c r="AZ197" s="561"/>
      <c r="BA197" s="278">
        <f t="shared" ref="BA197:BA202" si="1894">IFERROR($D197*BB197,0)</f>
        <v>0</v>
      </c>
      <c r="BB197" s="561"/>
      <c r="BC197" s="278">
        <f t="shared" ref="BC197:BC202" si="1895">IFERROR($D197*BD197,0)</f>
        <v>0</v>
      </c>
      <c r="BD197" s="561"/>
      <c r="BE197" s="278">
        <f t="shared" ref="BE197:BE202" si="1896">IFERROR($D197*BF197,0)</f>
        <v>0</v>
      </c>
      <c r="BF197" s="561"/>
      <c r="BG197" s="278">
        <f t="shared" ref="BG197:BG202" si="1897">IFERROR($D197*BH197,0)</f>
        <v>0</v>
      </c>
      <c r="BH197" s="561"/>
      <c r="BI197" s="278">
        <f t="shared" ref="BI197:BI202" si="1898">IFERROR($D197*BJ197,0)</f>
        <v>0</v>
      </c>
      <c r="BJ197" s="561"/>
      <c r="BK197" s="278">
        <f t="shared" ref="BK197:BK202" si="1899">IFERROR($D197*BL197,0)</f>
        <v>0</v>
      </c>
      <c r="BL197" s="561"/>
      <c r="BM197" s="278">
        <f t="shared" ref="BM197:BM202" si="1900">IFERROR($D197*BN197,0)</f>
        <v>0</v>
      </c>
      <c r="BN197" s="561"/>
      <c r="BO197" s="278">
        <f t="shared" ref="BO197:BO202" si="1901">IFERROR($D197*BP197,0)</f>
        <v>0</v>
      </c>
      <c r="BP197" s="561"/>
      <c r="BQ197" s="563">
        <f t="shared" ref="BQ197:BQ202" si="1902">SUM(BN197,BL197,BJ197,BH197,BF197,BD197,BB197,AZ197,AX197,AV197,AT197,AR197,AP197,AN197,AL197,AJ197,AH197,AF197,AD197,AB197,Z197,X197,V197,T197,R197,P197,N197,L197,J197,H197,BP197)</f>
        <v>0</v>
      </c>
      <c r="BR197" s="322">
        <f t="shared" si="1331"/>
        <v>0</v>
      </c>
      <c r="BS197" s="27" t="b">
        <f>D197='Orçamento Detalhado'!J203</f>
        <v>1</v>
      </c>
    </row>
    <row r="198" spans="2:71" ht="18" customHeight="1" outlineLevel="2" thickTop="1" thickBot="1">
      <c r="B198" s="213" t="s">
        <v>535</v>
      </c>
      <c r="C198" s="275" t="str">
        <f>IF(VLOOKUP(B198,'Orçamento Detalhado'!$A$11:$I$531,4,)="","",(VLOOKUP(B198,'Orçamento Detalhado'!$A$11:$I$531,4,)))</f>
        <v>Madeira</v>
      </c>
      <c r="D198" s="276" t="str">
        <f>IF(B198="","",VLOOKUP($B198,'Orçamento Detalhado'!$A$11:$J$531,10,))</f>
        <v/>
      </c>
      <c r="E198" s="277">
        <f t="shared" si="1330"/>
        <v>0</v>
      </c>
      <c r="F198" s="574">
        <v>194</v>
      </c>
      <c r="G198" s="278">
        <f t="shared" si="1871"/>
        <v>0</v>
      </c>
      <c r="H198" s="561"/>
      <c r="I198" s="278">
        <f t="shared" si="1872"/>
        <v>0</v>
      </c>
      <c r="J198" s="561"/>
      <c r="K198" s="278">
        <f t="shared" si="1873"/>
        <v>0</v>
      </c>
      <c r="L198" s="561"/>
      <c r="M198" s="278">
        <f t="shared" si="1874"/>
        <v>0</v>
      </c>
      <c r="N198" s="561"/>
      <c r="O198" s="278">
        <f t="shared" si="1875"/>
        <v>0</v>
      </c>
      <c r="P198" s="561"/>
      <c r="Q198" s="278">
        <f t="shared" si="1876"/>
        <v>0</v>
      </c>
      <c r="R198" s="561"/>
      <c r="S198" s="278">
        <f t="shared" si="1877"/>
        <v>0</v>
      </c>
      <c r="T198" s="561"/>
      <c r="U198" s="278">
        <f t="shared" si="1878"/>
        <v>0</v>
      </c>
      <c r="V198" s="561"/>
      <c r="W198" s="278">
        <f t="shared" si="1879"/>
        <v>0</v>
      </c>
      <c r="X198" s="561"/>
      <c r="Y198" s="278">
        <f t="shared" si="1880"/>
        <v>0</v>
      </c>
      <c r="Z198" s="561"/>
      <c r="AA198" s="278">
        <f t="shared" si="1881"/>
        <v>0</v>
      </c>
      <c r="AB198" s="561"/>
      <c r="AC198" s="278">
        <f t="shared" si="1882"/>
        <v>0</v>
      </c>
      <c r="AD198" s="561"/>
      <c r="AE198" s="278">
        <f t="shared" si="1883"/>
        <v>0</v>
      </c>
      <c r="AF198" s="561"/>
      <c r="AG198" s="278">
        <f t="shared" si="1884"/>
        <v>0</v>
      </c>
      <c r="AH198" s="561"/>
      <c r="AI198" s="278">
        <f t="shared" si="1885"/>
        <v>0</v>
      </c>
      <c r="AJ198" s="561"/>
      <c r="AK198" s="278">
        <f t="shared" si="1886"/>
        <v>0</v>
      </c>
      <c r="AL198" s="561"/>
      <c r="AM198" s="278">
        <f t="shared" si="1887"/>
        <v>0</v>
      </c>
      <c r="AN198" s="561"/>
      <c r="AO198" s="278">
        <f t="shared" si="1888"/>
        <v>0</v>
      </c>
      <c r="AP198" s="561"/>
      <c r="AQ198" s="278">
        <f t="shared" si="1889"/>
        <v>0</v>
      </c>
      <c r="AR198" s="561"/>
      <c r="AS198" s="278">
        <f t="shared" si="1890"/>
        <v>0</v>
      </c>
      <c r="AT198" s="561"/>
      <c r="AU198" s="278">
        <f t="shared" si="1891"/>
        <v>0</v>
      </c>
      <c r="AV198" s="561"/>
      <c r="AW198" s="278">
        <f t="shared" si="1892"/>
        <v>0</v>
      </c>
      <c r="AX198" s="561"/>
      <c r="AY198" s="278">
        <f t="shared" si="1893"/>
        <v>0</v>
      </c>
      <c r="AZ198" s="561"/>
      <c r="BA198" s="278">
        <f t="shared" si="1894"/>
        <v>0</v>
      </c>
      <c r="BB198" s="561"/>
      <c r="BC198" s="278">
        <f t="shared" si="1895"/>
        <v>0</v>
      </c>
      <c r="BD198" s="561"/>
      <c r="BE198" s="278">
        <f t="shared" si="1896"/>
        <v>0</v>
      </c>
      <c r="BF198" s="561"/>
      <c r="BG198" s="278">
        <f t="shared" si="1897"/>
        <v>0</v>
      </c>
      <c r="BH198" s="561"/>
      <c r="BI198" s="278">
        <f t="shared" si="1898"/>
        <v>0</v>
      </c>
      <c r="BJ198" s="561"/>
      <c r="BK198" s="278">
        <f t="shared" si="1899"/>
        <v>0</v>
      </c>
      <c r="BL198" s="561"/>
      <c r="BM198" s="278">
        <f t="shared" si="1900"/>
        <v>0</v>
      </c>
      <c r="BN198" s="561"/>
      <c r="BO198" s="278">
        <f t="shared" si="1901"/>
        <v>0</v>
      </c>
      <c r="BP198" s="561"/>
      <c r="BQ198" s="563">
        <f t="shared" si="1902"/>
        <v>0</v>
      </c>
      <c r="BR198" s="322">
        <f t="shared" si="1331"/>
        <v>0</v>
      </c>
      <c r="BS198" s="27" t="b">
        <f>D198='Orçamento Detalhado'!J204</f>
        <v>1</v>
      </c>
    </row>
    <row r="199" spans="2:71" ht="18" customHeight="1" outlineLevel="2" thickTop="1" thickBot="1">
      <c r="B199" s="213" t="s">
        <v>537</v>
      </c>
      <c r="C199" s="275" t="str">
        <f>IF(VLOOKUP(B199,'Orçamento Detalhado'!$A$11:$I$531,4,)="","",(VLOOKUP(B199,'Orçamento Detalhado'!$A$11:$I$531,4,)))</f>
        <v>Especial</v>
      </c>
      <c r="D199" s="276" t="str">
        <f>IF(B199="","",VLOOKUP($B199,'Orçamento Detalhado'!$A$11:$J$531,10,))</f>
        <v/>
      </c>
      <c r="E199" s="277">
        <f t="shared" si="1330"/>
        <v>0</v>
      </c>
      <c r="F199" s="574">
        <v>195</v>
      </c>
      <c r="G199" s="278">
        <f t="shared" si="1871"/>
        <v>0</v>
      </c>
      <c r="H199" s="561"/>
      <c r="I199" s="278">
        <f t="shared" si="1872"/>
        <v>0</v>
      </c>
      <c r="J199" s="561"/>
      <c r="K199" s="278">
        <f t="shared" si="1873"/>
        <v>0</v>
      </c>
      <c r="L199" s="561"/>
      <c r="M199" s="278">
        <f t="shared" si="1874"/>
        <v>0</v>
      </c>
      <c r="N199" s="561"/>
      <c r="O199" s="278">
        <f t="shared" si="1875"/>
        <v>0</v>
      </c>
      <c r="P199" s="561"/>
      <c r="Q199" s="278">
        <f t="shared" si="1876"/>
        <v>0</v>
      </c>
      <c r="R199" s="561"/>
      <c r="S199" s="278">
        <f t="shared" si="1877"/>
        <v>0</v>
      </c>
      <c r="T199" s="561"/>
      <c r="U199" s="278">
        <f t="shared" si="1878"/>
        <v>0</v>
      </c>
      <c r="V199" s="561"/>
      <c r="W199" s="278">
        <f t="shared" si="1879"/>
        <v>0</v>
      </c>
      <c r="X199" s="561"/>
      <c r="Y199" s="278">
        <f t="shared" si="1880"/>
        <v>0</v>
      </c>
      <c r="Z199" s="561"/>
      <c r="AA199" s="278">
        <f t="shared" si="1881"/>
        <v>0</v>
      </c>
      <c r="AB199" s="561"/>
      <c r="AC199" s="278">
        <f t="shared" si="1882"/>
        <v>0</v>
      </c>
      <c r="AD199" s="561"/>
      <c r="AE199" s="278">
        <f t="shared" si="1883"/>
        <v>0</v>
      </c>
      <c r="AF199" s="561"/>
      <c r="AG199" s="278">
        <f t="shared" si="1884"/>
        <v>0</v>
      </c>
      <c r="AH199" s="561"/>
      <c r="AI199" s="278">
        <f t="shared" si="1885"/>
        <v>0</v>
      </c>
      <c r="AJ199" s="561"/>
      <c r="AK199" s="278">
        <f t="shared" si="1886"/>
        <v>0</v>
      </c>
      <c r="AL199" s="561"/>
      <c r="AM199" s="278">
        <f t="shared" si="1887"/>
        <v>0</v>
      </c>
      <c r="AN199" s="561"/>
      <c r="AO199" s="278">
        <f t="shared" si="1888"/>
        <v>0</v>
      </c>
      <c r="AP199" s="561"/>
      <c r="AQ199" s="278">
        <f t="shared" si="1889"/>
        <v>0</v>
      </c>
      <c r="AR199" s="561"/>
      <c r="AS199" s="278">
        <f t="shared" si="1890"/>
        <v>0</v>
      </c>
      <c r="AT199" s="561"/>
      <c r="AU199" s="278">
        <f t="shared" si="1891"/>
        <v>0</v>
      </c>
      <c r="AV199" s="561"/>
      <c r="AW199" s="278">
        <f t="shared" si="1892"/>
        <v>0</v>
      </c>
      <c r="AX199" s="561"/>
      <c r="AY199" s="278">
        <f t="shared" si="1893"/>
        <v>0</v>
      </c>
      <c r="AZ199" s="561"/>
      <c r="BA199" s="278">
        <f t="shared" si="1894"/>
        <v>0</v>
      </c>
      <c r="BB199" s="561"/>
      <c r="BC199" s="278">
        <f t="shared" si="1895"/>
        <v>0</v>
      </c>
      <c r="BD199" s="561"/>
      <c r="BE199" s="278">
        <f t="shared" si="1896"/>
        <v>0</v>
      </c>
      <c r="BF199" s="561"/>
      <c r="BG199" s="278">
        <f t="shared" si="1897"/>
        <v>0</v>
      </c>
      <c r="BH199" s="561"/>
      <c r="BI199" s="278">
        <f t="shared" si="1898"/>
        <v>0</v>
      </c>
      <c r="BJ199" s="561"/>
      <c r="BK199" s="278">
        <f t="shared" si="1899"/>
        <v>0</v>
      </c>
      <c r="BL199" s="561"/>
      <c r="BM199" s="278">
        <f t="shared" si="1900"/>
        <v>0</v>
      </c>
      <c r="BN199" s="561"/>
      <c r="BO199" s="278">
        <f t="shared" si="1901"/>
        <v>0</v>
      </c>
      <c r="BP199" s="561"/>
      <c r="BQ199" s="563">
        <f t="shared" si="1902"/>
        <v>0</v>
      </c>
      <c r="BR199" s="322">
        <f t="shared" si="1331"/>
        <v>0</v>
      </c>
      <c r="BS199" s="27" t="b">
        <f>D199='Orçamento Detalhado'!J205</f>
        <v>1</v>
      </c>
    </row>
    <row r="200" spans="2:71" ht="18" customHeight="1" outlineLevel="2" thickTop="1" thickBot="1">
      <c r="B200" s="213" t="s">
        <v>539</v>
      </c>
      <c r="C200" s="275" t="str">
        <f>IF(VLOOKUP(B200,'Orçamento Detalhado'!$A$11:$I$531,4,)="","",(VLOOKUP(B200,'Orçamento Detalhado'!$A$11:$I$531,4,)))</f>
        <v>PVC</v>
      </c>
      <c r="D200" s="276" t="str">
        <f>IF(B200="","",VLOOKUP($B200,'Orçamento Detalhado'!$A$11:$J$531,10,))</f>
        <v/>
      </c>
      <c r="E200" s="277">
        <f t="shared" si="1330"/>
        <v>0</v>
      </c>
      <c r="F200" s="574">
        <v>196</v>
      </c>
      <c r="G200" s="278">
        <f t="shared" si="1871"/>
        <v>0</v>
      </c>
      <c r="H200" s="561"/>
      <c r="I200" s="278">
        <f t="shared" si="1872"/>
        <v>0</v>
      </c>
      <c r="J200" s="561"/>
      <c r="K200" s="278">
        <f t="shared" si="1873"/>
        <v>0</v>
      </c>
      <c r="L200" s="561"/>
      <c r="M200" s="278">
        <f t="shared" si="1874"/>
        <v>0</v>
      </c>
      <c r="N200" s="561"/>
      <c r="O200" s="278">
        <f t="shared" si="1875"/>
        <v>0</v>
      </c>
      <c r="P200" s="561"/>
      <c r="Q200" s="278">
        <f t="shared" si="1876"/>
        <v>0</v>
      </c>
      <c r="R200" s="561"/>
      <c r="S200" s="278">
        <f t="shared" si="1877"/>
        <v>0</v>
      </c>
      <c r="T200" s="561"/>
      <c r="U200" s="278">
        <f t="shared" si="1878"/>
        <v>0</v>
      </c>
      <c r="V200" s="561"/>
      <c r="W200" s="278">
        <f t="shared" si="1879"/>
        <v>0</v>
      </c>
      <c r="X200" s="561"/>
      <c r="Y200" s="278">
        <f t="shared" si="1880"/>
        <v>0</v>
      </c>
      <c r="Z200" s="561"/>
      <c r="AA200" s="278">
        <f t="shared" si="1881"/>
        <v>0</v>
      </c>
      <c r="AB200" s="561"/>
      <c r="AC200" s="278">
        <f t="shared" si="1882"/>
        <v>0</v>
      </c>
      <c r="AD200" s="561"/>
      <c r="AE200" s="278">
        <f t="shared" si="1883"/>
        <v>0</v>
      </c>
      <c r="AF200" s="561"/>
      <c r="AG200" s="278">
        <f t="shared" si="1884"/>
        <v>0</v>
      </c>
      <c r="AH200" s="561"/>
      <c r="AI200" s="278">
        <f t="shared" si="1885"/>
        <v>0</v>
      </c>
      <c r="AJ200" s="561"/>
      <c r="AK200" s="278">
        <f t="shared" si="1886"/>
        <v>0</v>
      </c>
      <c r="AL200" s="561"/>
      <c r="AM200" s="278">
        <f t="shared" si="1887"/>
        <v>0</v>
      </c>
      <c r="AN200" s="561"/>
      <c r="AO200" s="278">
        <f t="shared" si="1888"/>
        <v>0</v>
      </c>
      <c r="AP200" s="561"/>
      <c r="AQ200" s="278">
        <f t="shared" si="1889"/>
        <v>0</v>
      </c>
      <c r="AR200" s="561"/>
      <c r="AS200" s="278">
        <f t="shared" si="1890"/>
        <v>0</v>
      </c>
      <c r="AT200" s="561"/>
      <c r="AU200" s="278">
        <f t="shared" si="1891"/>
        <v>0</v>
      </c>
      <c r="AV200" s="561" t="s">
        <v>1053</v>
      </c>
      <c r="AW200" s="278">
        <f t="shared" si="1892"/>
        <v>0</v>
      </c>
      <c r="AX200" s="561" t="s">
        <v>1053</v>
      </c>
      <c r="AY200" s="278">
        <f t="shared" si="1893"/>
        <v>0</v>
      </c>
      <c r="AZ200" s="561" t="s">
        <v>1053</v>
      </c>
      <c r="BA200" s="278">
        <f t="shared" si="1894"/>
        <v>0</v>
      </c>
      <c r="BB200" s="561"/>
      <c r="BC200" s="278">
        <f t="shared" si="1895"/>
        <v>0</v>
      </c>
      <c r="BD200" s="561"/>
      <c r="BE200" s="278">
        <f t="shared" si="1896"/>
        <v>0</v>
      </c>
      <c r="BF200" s="561"/>
      <c r="BG200" s="278">
        <f t="shared" si="1897"/>
        <v>0</v>
      </c>
      <c r="BH200" s="561"/>
      <c r="BI200" s="278">
        <f t="shared" si="1898"/>
        <v>0</v>
      </c>
      <c r="BJ200" s="561"/>
      <c r="BK200" s="278">
        <f t="shared" si="1899"/>
        <v>0</v>
      </c>
      <c r="BL200" s="561"/>
      <c r="BM200" s="278">
        <f t="shared" si="1900"/>
        <v>0</v>
      </c>
      <c r="BN200" s="561"/>
      <c r="BO200" s="278">
        <f t="shared" si="1901"/>
        <v>0</v>
      </c>
      <c r="BP200" s="561"/>
      <c r="BQ200" s="563">
        <f t="shared" si="1902"/>
        <v>0</v>
      </c>
      <c r="BR200" s="322">
        <f t="shared" si="1331"/>
        <v>0</v>
      </c>
      <c r="BS200" s="27" t="b">
        <f>D200='Orçamento Detalhado'!J206</f>
        <v>1</v>
      </c>
    </row>
    <row r="201" spans="2:71" ht="18" customHeight="1" outlineLevel="2" thickTop="1" thickBot="1">
      <c r="B201" s="213" t="s">
        <v>541</v>
      </c>
      <c r="C201" s="275" t="str">
        <f>IF(VLOOKUP(B201,'Orçamento Detalhado'!$A$11:$I$531,4,)="","",(VLOOKUP(B201,'Orçamento Detalhado'!$A$11:$I$531,4,)))</f>
        <v/>
      </c>
      <c r="D201" s="276" t="str">
        <f>IF(B201="","",VLOOKUP($B201,'Orçamento Detalhado'!$A$11:$J$531,10,))</f>
        <v/>
      </c>
      <c r="E201" s="277">
        <f t="shared" ref="E201:E264" si="1903">IFERROR(D201/$D$527,0)</f>
        <v>0</v>
      </c>
      <c r="F201" s="574">
        <v>197</v>
      </c>
      <c r="G201" s="278">
        <f t="shared" si="1871"/>
        <v>0</v>
      </c>
      <c r="H201" s="561"/>
      <c r="I201" s="278">
        <f t="shared" si="1872"/>
        <v>0</v>
      </c>
      <c r="J201" s="561"/>
      <c r="K201" s="278">
        <f t="shared" si="1873"/>
        <v>0</v>
      </c>
      <c r="L201" s="561"/>
      <c r="M201" s="278">
        <f t="shared" si="1874"/>
        <v>0</v>
      </c>
      <c r="N201" s="561"/>
      <c r="O201" s="278">
        <f t="shared" si="1875"/>
        <v>0</v>
      </c>
      <c r="P201" s="561"/>
      <c r="Q201" s="278">
        <f t="shared" si="1876"/>
        <v>0</v>
      </c>
      <c r="R201" s="561"/>
      <c r="S201" s="278">
        <f t="shared" si="1877"/>
        <v>0</v>
      </c>
      <c r="T201" s="561"/>
      <c r="U201" s="278">
        <f t="shared" si="1878"/>
        <v>0</v>
      </c>
      <c r="V201" s="561"/>
      <c r="W201" s="278">
        <f t="shared" si="1879"/>
        <v>0</v>
      </c>
      <c r="X201" s="561"/>
      <c r="Y201" s="278">
        <f t="shared" si="1880"/>
        <v>0</v>
      </c>
      <c r="Z201" s="561"/>
      <c r="AA201" s="278">
        <f t="shared" si="1881"/>
        <v>0</v>
      </c>
      <c r="AB201" s="561"/>
      <c r="AC201" s="278">
        <f t="shared" si="1882"/>
        <v>0</v>
      </c>
      <c r="AD201" s="561"/>
      <c r="AE201" s="278">
        <f t="shared" si="1883"/>
        <v>0</v>
      </c>
      <c r="AF201" s="561"/>
      <c r="AG201" s="278">
        <f t="shared" si="1884"/>
        <v>0</v>
      </c>
      <c r="AH201" s="561"/>
      <c r="AI201" s="278">
        <f t="shared" si="1885"/>
        <v>0</v>
      </c>
      <c r="AJ201" s="561"/>
      <c r="AK201" s="278">
        <f t="shared" si="1886"/>
        <v>0</v>
      </c>
      <c r="AL201" s="561" t="s">
        <v>1053</v>
      </c>
      <c r="AM201" s="278">
        <f t="shared" si="1887"/>
        <v>0</v>
      </c>
      <c r="AN201" s="561" t="s">
        <v>1053</v>
      </c>
      <c r="AO201" s="278">
        <f t="shared" si="1888"/>
        <v>0</v>
      </c>
      <c r="AP201" s="561" t="s">
        <v>1053</v>
      </c>
      <c r="AQ201" s="278">
        <f t="shared" si="1889"/>
        <v>0</v>
      </c>
      <c r="AR201" s="561"/>
      <c r="AS201" s="278">
        <f t="shared" si="1890"/>
        <v>0</v>
      </c>
      <c r="AT201" s="561" t="s">
        <v>1053</v>
      </c>
      <c r="AU201" s="278">
        <f t="shared" si="1891"/>
        <v>0</v>
      </c>
      <c r="AV201" s="561" t="s">
        <v>1053</v>
      </c>
      <c r="AW201" s="278">
        <f t="shared" si="1892"/>
        <v>0</v>
      </c>
      <c r="AX201" s="561" t="s">
        <v>1053</v>
      </c>
      <c r="AY201" s="278">
        <f t="shared" si="1893"/>
        <v>0</v>
      </c>
      <c r="AZ201" s="561" t="s">
        <v>1053</v>
      </c>
      <c r="BA201" s="278">
        <f t="shared" si="1894"/>
        <v>0</v>
      </c>
      <c r="BB201" s="561" t="s">
        <v>1053</v>
      </c>
      <c r="BC201" s="278">
        <f t="shared" si="1895"/>
        <v>0</v>
      </c>
      <c r="BD201" s="561"/>
      <c r="BE201" s="278">
        <f t="shared" si="1896"/>
        <v>0</v>
      </c>
      <c r="BF201" s="561"/>
      <c r="BG201" s="278">
        <f t="shared" si="1897"/>
        <v>0</v>
      </c>
      <c r="BH201" s="561"/>
      <c r="BI201" s="278">
        <f t="shared" si="1898"/>
        <v>0</v>
      </c>
      <c r="BJ201" s="561"/>
      <c r="BK201" s="278">
        <f t="shared" si="1899"/>
        <v>0</v>
      </c>
      <c r="BL201" s="561"/>
      <c r="BM201" s="278">
        <f t="shared" si="1900"/>
        <v>0</v>
      </c>
      <c r="BN201" s="561"/>
      <c r="BO201" s="278">
        <f t="shared" si="1901"/>
        <v>0</v>
      </c>
      <c r="BP201" s="561"/>
      <c r="BQ201" s="563">
        <f t="shared" si="1902"/>
        <v>0</v>
      </c>
      <c r="BR201" s="322">
        <f t="shared" si="1331"/>
        <v>0</v>
      </c>
      <c r="BS201" s="27" t="b">
        <f>D201='Orçamento Detalhado'!J207</f>
        <v>1</v>
      </c>
    </row>
    <row r="202" spans="2:71" ht="18" customHeight="1" outlineLevel="2" thickTop="1" thickBot="1">
      <c r="B202" s="213" t="s">
        <v>542</v>
      </c>
      <c r="C202" s="275" t="str">
        <f>IF(VLOOKUP(B202,'Orçamento Detalhado'!$A$11:$I$531,4,)="","",(VLOOKUP(B202,'Orçamento Detalhado'!$A$11:$I$531,4,)))</f>
        <v/>
      </c>
      <c r="D202" s="276" t="str">
        <f>IF(B202="","",VLOOKUP($B202,'Orçamento Detalhado'!$A$11:$J$531,10,))</f>
        <v/>
      </c>
      <c r="E202" s="277">
        <f t="shared" si="1903"/>
        <v>0</v>
      </c>
      <c r="F202" s="574">
        <v>198</v>
      </c>
      <c r="G202" s="278">
        <f t="shared" si="1871"/>
        <v>0</v>
      </c>
      <c r="H202" s="561"/>
      <c r="I202" s="278">
        <f t="shared" si="1872"/>
        <v>0</v>
      </c>
      <c r="J202" s="561"/>
      <c r="K202" s="278">
        <f t="shared" si="1873"/>
        <v>0</v>
      </c>
      <c r="L202" s="561"/>
      <c r="M202" s="278">
        <f t="shared" si="1874"/>
        <v>0</v>
      </c>
      <c r="N202" s="561"/>
      <c r="O202" s="278">
        <f t="shared" si="1875"/>
        <v>0</v>
      </c>
      <c r="P202" s="561"/>
      <c r="Q202" s="278">
        <f t="shared" si="1876"/>
        <v>0</v>
      </c>
      <c r="R202" s="561"/>
      <c r="S202" s="278">
        <f t="shared" si="1877"/>
        <v>0</v>
      </c>
      <c r="T202" s="561"/>
      <c r="U202" s="278">
        <f t="shared" si="1878"/>
        <v>0</v>
      </c>
      <c r="V202" s="561"/>
      <c r="W202" s="278">
        <f t="shared" si="1879"/>
        <v>0</v>
      </c>
      <c r="X202" s="561"/>
      <c r="Y202" s="278">
        <f t="shared" si="1880"/>
        <v>0</v>
      </c>
      <c r="Z202" s="561"/>
      <c r="AA202" s="278">
        <f t="shared" si="1881"/>
        <v>0</v>
      </c>
      <c r="AB202" s="561"/>
      <c r="AC202" s="278">
        <f t="shared" si="1882"/>
        <v>0</v>
      </c>
      <c r="AD202" s="561"/>
      <c r="AE202" s="278">
        <f t="shared" si="1883"/>
        <v>0</v>
      </c>
      <c r="AF202" s="561"/>
      <c r="AG202" s="278">
        <f t="shared" si="1884"/>
        <v>0</v>
      </c>
      <c r="AH202" s="561"/>
      <c r="AI202" s="278">
        <f t="shared" si="1885"/>
        <v>0</v>
      </c>
      <c r="AJ202" s="561"/>
      <c r="AK202" s="278">
        <f t="shared" si="1886"/>
        <v>0</v>
      </c>
      <c r="AL202" s="561" t="s">
        <v>1053</v>
      </c>
      <c r="AM202" s="278">
        <f t="shared" si="1887"/>
        <v>0</v>
      </c>
      <c r="AN202" s="561" t="s">
        <v>1053</v>
      </c>
      <c r="AO202" s="278">
        <f t="shared" si="1888"/>
        <v>0</v>
      </c>
      <c r="AP202" s="561" t="s">
        <v>1053</v>
      </c>
      <c r="AQ202" s="278">
        <f t="shared" si="1889"/>
        <v>0</v>
      </c>
      <c r="AR202" s="561" t="s">
        <v>1053</v>
      </c>
      <c r="AS202" s="278">
        <f t="shared" si="1890"/>
        <v>0</v>
      </c>
      <c r="AT202" s="561" t="s">
        <v>1053</v>
      </c>
      <c r="AU202" s="278">
        <f t="shared" si="1891"/>
        <v>0</v>
      </c>
      <c r="AV202" s="561" t="s">
        <v>1053</v>
      </c>
      <c r="AW202" s="278">
        <f t="shared" si="1892"/>
        <v>0</v>
      </c>
      <c r="AX202" s="561" t="s">
        <v>1053</v>
      </c>
      <c r="AY202" s="278">
        <f t="shared" si="1893"/>
        <v>0</v>
      </c>
      <c r="AZ202" s="561" t="s">
        <v>1053</v>
      </c>
      <c r="BA202" s="278">
        <f t="shared" si="1894"/>
        <v>0</v>
      </c>
      <c r="BB202" s="561" t="s">
        <v>1053</v>
      </c>
      <c r="BC202" s="278">
        <f t="shared" si="1895"/>
        <v>0</v>
      </c>
      <c r="BD202" s="561"/>
      <c r="BE202" s="278">
        <f t="shared" si="1896"/>
        <v>0</v>
      </c>
      <c r="BF202" s="561"/>
      <c r="BG202" s="278">
        <f t="shared" si="1897"/>
        <v>0</v>
      </c>
      <c r="BH202" s="561"/>
      <c r="BI202" s="278">
        <f t="shared" si="1898"/>
        <v>0</v>
      </c>
      <c r="BJ202" s="561"/>
      <c r="BK202" s="278">
        <f t="shared" si="1899"/>
        <v>0</v>
      </c>
      <c r="BL202" s="561"/>
      <c r="BM202" s="278">
        <f t="shared" si="1900"/>
        <v>0</v>
      </c>
      <c r="BN202" s="561"/>
      <c r="BO202" s="278">
        <f t="shared" si="1901"/>
        <v>0</v>
      </c>
      <c r="BP202" s="561"/>
      <c r="BQ202" s="563">
        <f t="shared" si="1902"/>
        <v>0</v>
      </c>
      <c r="BR202" s="322">
        <f t="shared" ref="BR202:BR265" si="1904">SUM(G202,I202,K202,M202,O202,Q202,S202,U202,W202,Y202,AA202,AC202,AE202,AG202,AI202,AK202,AM202,AO202,AQ202,AS202,AU202,AW202,AY202,BA202,BC202,BE202,BG202,BI202,BK202,BM202,BO202)</f>
        <v>0</v>
      </c>
      <c r="BS202" s="27" t="b">
        <f>D202='Orçamento Detalhado'!J208</f>
        <v>1</v>
      </c>
    </row>
    <row r="203" spans="2:71" ht="18" customHeight="1" outlineLevel="2" thickTop="1" thickBot="1">
      <c r="B203" s="213" t="s">
        <v>543</v>
      </c>
      <c r="C203" s="275" t="str">
        <f>IF(VLOOKUP(B203,'Orçamento Detalhado'!$A$11:$I$531,4,)="","",(VLOOKUP(B203,'Orçamento Detalhado'!$A$11:$I$531,4,)))</f>
        <v/>
      </c>
      <c r="D203" s="276" t="str">
        <f>IF(B203="","",VLOOKUP($B203,'Orçamento Detalhado'!$A$11:$J$531,10,))</f>
        <v/>
      </c>
      <c r="E203" s="277">
        <f t="shared" si="1903"/>
        <v>0</v>
      </c>
      <c r="F203" s="574">
        <v>199</v>
      </c>
      <c r="G203" s="278">
        <f t="shared" ref="G203" si="1905">IFERROR($D203*H203,0)</f>
        <v>0</v>
      </c>
      <c r="H203" s="561"/>
      <c r="I203" s="278">
        <f t="shared" ref="I203" si="1906">IFERROR($D203*J203,0)</f>
        <v>0</v>
      </c>
      <c r="J203" s="561"/>
      <c r="K203" s="278">
        <f t="shared" ref="K203" si="1907">IFERROR($D203*L203,0)</f>
        <v>0</v>
      </c>
      <c r="L203" s="561"/>
      <c r="M203" s="278">
        <f t="shared" ref="M203" si="1908">IFERROR($D203*N203,0)</f>
        <v>0</v>
      </c>
      <c r="N203" s="561"/>
      <c r="O203" s="278">
        <f t="shared" ref="O203" si="1909">IFERROR($D203*P203,0)</f>
        <v>0</v>
      </c>
      <c r="P203" s="561"/>
      <c r="Q203" s="278">
        <f t="shared" ref="Q203" si="1910">IFERROR($D203*R203,0)</f>
        <v>0</v>
      </c>
      <c r="R203" s="561"/>
      <c r="S203" s="278">
        <f t="shared" ref="S203" si="1911">IFERROR($D203*T203,0)</f>
        <v>0</v>
      </c>
      <c r="T203" s="561"/>
      <c r="U203" s="278">
        <f t="shared" ref="U203" si="1912">IFERROR($D203*V203,0)</f>
        <v>0</v>
      </c>
      <c r="V203" s="561"/>
      <c r="W203" s="278">
        <f t="shared" ref="W203" si="1913">IFERROR($D203*X203,0)</f>
        <v>0</v>
      </c>
      <c r="X203" s="561"/>
      <c r="Y203" s="278">
        <f t="shared" ref="Y203" si="1914">IFERROR($D203*Z203,0)</f>
        <v>0</v>
      </c>
      <c r="Z203" s="561"/>
      <c r="AA203" s="278">
        <f t="shared" ref="AA203" si="1915">IFERROR($D203*AB203,0)</f>
        <v>0</v>
      </c>
      <c r="AB203" s="561"/>
      <c r="AC203" s="278">
        <f t="shared" ref="AC203" si="1916">IFERROR($D203*AD203,0)</f>
        <v>0</v>
      </c>
      <c r="AD203" s="561"/>
      <c r="AE203" s="278">
        <f t="shared" ref="AE203" si="1917">IFERROR($D203*AF203,0)</f>
        <v>0</v>
      </c>
      <c r="AF203" s="561"/>
      <c r="AG203" s="278">
        <f t="shared" ref="AG203" si="1918">IFERROR($D203*AH203,0)</f>
        <v>0</v>
      </c>
      <c r="AH203" s="561"/>
      <c r="AI203" s="278">
        <f t="shared" ref="AI203" si="1919">IFERROR($D203*AJ203,0)</f>
        <v>0</v>
      </c>
      <c r="AJ203" s="561"/>
      <c r="AK203" s="278">
        <f t="shared" ref="AK203" si="1920">IFERROR($D203*AL203,0)</f>
        <v>0</v>
      </c>
      <c r="AL203" s="561" t="s">
        <v>1053</v>
      </c>
      <c r="AM203" s="278">
        <f t="shared" ref="AM203" si="1921">IFERROR($D203*AN203,0)</f>
        <v>0</v>
      </c>
      <c r="AN203" s="561" t="s">
        <v>1053</v>
      </c>
      <c r="AO203" s="278">
        <f t="shared" ref="AO203" si="1922">IFERROR($D203*AP203,0)</f>
        <v>0</v>
      </c>
      <c r="AP203" s="561" t="s">
        <v>1053</v>
      </c>
      <c r="AQ203" s="278">
        <f t="shared" ref="AQ203" si="1923">IFERROR($D203*AR203,0)</f>
        <v>0</v>
      </c>
      <c r="AR203" s="561" t="s">
        <v>1053</v>
      </c>
      <c r="AS203" s="278">
        <f t="shared" ref="AS203" si="1924">IFERROR($D203*AT203,0)</f>
        <v>0</v>
      </c>
      <c r="AT203" s="561" t="s">
        <v>1053</v>
      </c>
      <c r="AU203" s="278">
        <f t="shared" ref="AU203" si="1925">IFERROR($D203*AV203,0)</f>
        <v>0</v>
      </c>
      <c r="AV203" s="561" t="s">
        <v>1053</v>
      </c>
      <c r="AW203" s="278">
        <f t="shared" ref="AW203" si="1926">IFERROR($D203*AX203,0)</f>
        <v>0</v>
      </c>
      <c r="AX203" s="561" t="s">
        <v>1053</v>
      </c>
      <c r="AY203" s="278">
        <f t="shared" ref="AY203" si="1927">IFERROR($D203*AZ203,0)</f>
        <v>0</v>
      </c>
      <c r="AZ203" s="561" t="s">
        <v>1053</v>
      </c>
      <c r="BA203" s="278">
        <f t="shared" ref="BA203" si="1928">IFERROR($D203*BB203,0)</f>
        <v>0</v>
      </c>
      <c r="BB203" s="561" t="s">
        <v>1053</v>
      </c>
      <c r="BC203" s="278">
        <f t="shared" ref="BC203" si="1929">IFERROR($D203*BD203,0)</f>
        <v>0</v>
      </c>
      <c r="BD203" s="561"/>
      <c r="BE203" s="278">
        <f t="shared" ref="BE203" si="1930">IFERROR($D203*BF203,0)</f>
        <v>0</v>
      </c>
      <c r="BF203" s="561"/>
      <c r="BG203" s="278">
        <f t="shared" ref="BG203" si="1931">IFERROR($D203*BH203,0)</f>
        <v>0</v>
      </c>
      <c r="BH203" s="561"/>
      <c r="BI203" s="278">
        <f t="shared" ref="BI203" si="1932">IFERROR($D203*BJ203,0)</f>
        <v>0</v>
      </c>
      <c r="BJ203" s="561"/>
      <c r="BK203" s="278">
        <f t="shared" ref="BK203" si="1933">IFERROR($D203*BL203,0)</f>
        <v>0</v>
      </c>
      <c r="BL203" s="561"/>
      <c r="BM203" s="278">
        <f t="shared" ref="BM203" si="1934">IFERROR($D203*BN203,0)</f>
        <v>0</v>
      </c>
      <c r="BN203" s="561"/>
      <c r="BO203" s="278">
        <f t="shared" ref="BO203" si="1935">IFERROR($D203*BP203,0)</f>
        <v>0</v>
      </c>
      <c r="BP203" s="561"/>
      <c r="BQ203" s="563">
        <f t="shared" ref="BQ203" si="1936">SUM(BN203,BL203,BJ203,BH203,BF203,BD203,BB203,AZ203,AX203,AV203,AT203,AR203,AP203,AN203,AL203,AJ203,AH203,AF203,AD203,AB203,Z203,X203,V203,T203,R203,P203,N203,L203,J203,H203,BP203)</f>
        <v>0</v>
      </c>
      <c r="BR203" s="322">
        <f t="shared" si="1904"/>
        <v>0</v>
      </c>
      <c r="BS203" s="27" t="b">
        <f>D203='Orçamento Detalhado'!J209</f>
        <v>1</v>
      </c>
    </row>
    <row r="204" spans="2:71" ht="18" customHeight="1" outlineLevel="2" thickTop="1" thickBot="1">
      <c r="B204" s="213" t="s">
        <v>544</v>
      </c>
      <c r="C204" s="275" t="str">
        <f>IF(VLOOKUP(B204,'Orçamento Detalhado'!$A$11:$I$531,4,)="","",(VLOOKUP(B204,'Orçamento Detalhado'!$A$11:$I$531,4,)))</f>
        <v/>
      </c>
      <c r="D204" s="276" t="str">
        <f>IF(B204="","",VLOOKUP($B204,'Orçamento Detalhado'!$A$11:$J$531,10,))</f>
        <v/>
      </c>
      <c r="E204" s="277">
        <f t="shared" si="1903"/>
        <v>0</v>
      </c>
      <c r="F204" s="574">
        <v>200</v>
      </c>
      <c r="G204" s="278">
        <f t="shared" ref="G204:G205" si="1937">IFERROR($D204*H204,0)</f>
        <v>0</v>
      </c>
      <c r="H204" s="561"/>
      <c r="I204" s="278">
        <f t="shared" ref="I204:I205" si="1938">IFERROR($D204*J204,0)</f>
        <v>0</v>
      </c>
      <c r="J204" s="561"/>
      <c r="K204" s="278">
        <f t="shared" ref="K204:K205" si="1939">IFERROR($D204*L204,0)</f>
        <v>0</v>
      </c>
      <c r="L204" s="561"/>
      <c r="M204" s="278">
        <f t="shared" ref="M204:M205" si="1940">IFERROR($D204*N204,0)</f>
        <v>0</v>
      </c>
      <c r="N204" s="561"/>
      <c r="O204" s="278">
        <f t="shared" ref="O204:O205" si="1941">IFERROR($D204*P204,0)</f>
        <v>0</v>
      </c>
      <c r="P204" s="561"/>
      <c r="Q204" s="278">
        <f t="shared" ref="Q204:Q205" si="1942">IFERROR($D204*R204,0)</f>
        <v>0</v>
      </c>
      <c r="R204" s="561"/>
      <c r="S204" s="278">
        <f t="shared" ref="S204:S205" si="1943">IFERROR($D204*T204,0)</f>
        <v>0</v>
      </c>
      <c r="T204" s="561"/>
      <c r="U204" s="278">
        <f t="shared" ref="U204:U205" si="1944">IFERROR($D204*V204,0)</f>
        <v>0</v>
      </c>
      <c r="V204" s="561"/>
      <c r="W204" s="278">
        <f t="shared" ref="W204:W205" si="1945">IFERROR($D204*X204,0)</f>
        <v>0</v>
      </c>
      <c r="X204" s="561"/>
      <c r="Y204" s="278">
        <f t="shared" ref="Y204:Y205" si="1946">IFERROR($D204*Z204,0)</f>
        <v>0</v>
      </c>
      <c r="Z204" s="561"/>
      <c r="AA204" s="278">
        <f t="shared" ref="AA204:AA205" si="1947">IFERROR($D204*AB204,0)</f>
        <v>0</v>
      </c>
      <c r="AB204" s="561"/>
      <c r="AC204" s="278">
        <f t="shared" ref="AC204:AC205" si="1948">IFERROR($D204*AD204,0)</f>
        <v>0</v>
      </c>
      <c r="AD204" s="561"/>
      <c r="AE204" s="278">
        <f t="shared" ref="AE204:AE205" si="1949">IFERROR($D204*AF204,0)</f>
        <v>0</v>
      </c>
      <c r="AF204" s="561"/>
      <c r="AG204" s="278">
        <f t="shared" ref="AG204:AG205" si="1950">IFERROR($D204*AH204,0)</f>
        <v>0</v>
      </c>
      <c r="AH204" s="561"/>
      <c r="AI204" s="278">
        <f t="shared" ref="AI204:AI205" si="1951">IFERROR($D204*AJ204,0)</f>
        <v>0</v>
      </c>
      <c r="AJ204" s="561"/>
      <c r="AK204" s="278">
        <f t="shared" ref="AK204:AK205" si="1952">IFERROR($D204*AL204,0)</f>
        <v>0</v>
      </c>
      <c r="AL204" s="561" t="s">
        <v>1053</v>
      </c>
      <c r="AM204" s="278">
        <f t="shared" ref="AM204:AM205" si="1953">IFERROR($D204*AN204,0)</f>
        <v>0</v>
      </c>
      <c r="AN204" s="561" t="s">
        <v>1053</v>
      </c>
      <c r="AO204" s="278">
        <f t="shared" ref="AO204:AO205" si="1954">IFERROR($D204*AP204,0)</f>
        <v>0</v>
      </c>
      <c r="AP204" s="561" t="s">
        <v>1053</v>
      </c>
      <c r="AQ204" s="278">
        <f t="shared" ref="AQ204:AQ205" si="1955">IFERROR($D204*AR204,0)</f>
        <v>0</v>
      </c>
      <c r="AR204" s="561" t="s">
        <v>1053</v>
      </c>
      <c r="AS204" s="278">
        <f t="shared" ref="AS204:AS205" si="1956">IFERROR($D204*AT204,0)</f>
        <v>0</v>
      </c>
      <c r="AT204" s="561" t="s">
        <v>1053</v>
      </c>
      <c r="AU204" s="278">
        <f t="shared" ref="AU204:AU205" si="1957">IFERROR($D204*AV204,0)</f>
        <v>0</v>
      </c>
      <c r="AV204" s="561" t="s">
        <v>1053</v>
      </c>
      <c r="AW204" s="278">
        <f t="shared" ref="AW204:AW205" si="1958">IFERROR($D204*AX204,0)</f>
        <v>0</v>
      </c>
      <c r="AX204" s="561" t="s">
        <v>1053</v>
      </c>
      <c r="AY204" s="278">
        <f t="shared" ref="AY204:AY205" si="1959">IFERROR($D204*AZ204,0)</f>
        <v>0</v>
      </c>
      <c r="AZ204" s="561" t="s">
        <v>1053</v>
      </c>
      <c r="BA204" s="278">
        <f t="shared" ref="BA204:BA205" si="1960">IFERROR($D204*BB204,0)</f>
        <v>0</v>
      </c>
      <c r="BB204" s="561" t="s">
        <v>1053</v>
      </c>
      <c r="BC204" s="278">
        <f t="shared" ref="BC204:BC205" si="1961">IFERROR($D204*BD204,0)</f>
        <v>0</v>
      </c>
      <c r="BD204" s="561"/>
      <c r="BE204" s="278">
        <f t="shared" ref="BE204:BE205" si="1962">IFERROR($D204*BF204,0)</f>
        <v>0</v>
      </c>
      <c r="BF204" s="561"/>
      <c r="BG204" s="278">
        <f t="shared" ref="BG204:BG205" si="1963">IFERROR($D204*BH204,0)</f>
        <v>0</v>
      </c>
      <c r="BH204" s="561"/>
      <c r="BI204" s="278">
        <f t="shared" ref="BI204:BI205" si="1964">IFERROR($D204*BJ204,0)</f>
        <v>0</v>
      </c>
      <c r="BJ204" s="561"/>
      <c r="BK204" s="278">
        <f t="shared" ref="BK204:BK205" si="1965">IFERROR($D204*BL204,0)</f>
        <v>0</v>
      </c>
      <c r="BL204" s="561"/>
      <c r="BM204" s="278">
        <f t="shared" ref="BM204:BM205" si="1966">IFERROR($D204*BN204,0)</f>
        <v>0</v>
      </c>
      <c r="BN204" s="561"/>
      <c r="BO204" s="278">
        <f t="shared" ref="BO204:BO205" si="1967">IFERROR($D204*BP204,0)</f>
        <v>0</v>
      </c>
      <c r="BP204" s="561"/>
      <c r="BQ204" s="563">
        <f t="shared" ref="BQ204:BQ205" si="1968">SUM(BN204,BL204,BJ204,BH204,BF204,BD204,BB204,AZ204,AX204,AV204,AT204,AR204,AP204,AN204,AL204,AJ204,AH204,AF204,AD204,AB204,Z204,X204,V204,T204,R204,P204,N204,L204,J204,H204,BP204)</f>
        <v>0</v>
      </c>
      <c r="BR204" s="322">
        <f t="shared" si="1904"/>
        <v>0</v>
      </c>
      <c r="BS204" s="27" t="b">
        <f>D204='Orçamento Detalhado'!J210</f>
        <v>1</v>
      </c>
    </row>
    <row r="205" spans="2:71" ht="18" customHeight="1" outlineLevel="2" thickTop="1" thickBot="1">
      <c r="B205" s="213" t="s">
        <v>545</v>
      </c>
      <c r="C205" s="275" t="str">
        <f>IF(VLOOKUP(B205,'Orçamento Detalhado'!$A$11:$I$531,4,)="","",(VLOOKUP(B205,'Orçamento Detalhado'!$A$11:$I$531,4,)))</f>
        <v/>
      </c>
      <c r="D205" s="276" t="str">
        <f>IF(B205="","",VLOOKUP($B205,'Orçamento Detalhado'!$A$11:$J$531,10,))</f>
        <v/>
      </c>
      <c r="E205" s="277">
        <f t="shared" si="1903"/>
        <v>0</v>
      </c>
      <c r="F205" s="574">
        <v>201</v>
      </c>
      <c r="G205" s="278">
        <f t="shared" si="1937"/>
        <v>0</v>
      </c>
      <c r="H205" s="561"/>
      <c r="I205" s="278">
        <f t="shared" si="1938"/>
        <v>0</v>
      </c>
      <c r="J205" s="561"/>
      <c r="K205" s="278">
        <f t="shared" si="1939"/>
        <v>0</v>
      </c>
      <c r="L205" s="561"/>
      <c r="M205" s="278">
        <f t="shared" si="1940"/>
        <v>0</v>
      </c>
      <c r="N205" s="561"/>
      <c r="O205" s="278">
        <f t="shared" si="1941"/>
        <v>0</v>
      </c>
      <c r="P205" s="561"/>
      <c r="Q205" s="278">
        <f t="shared" si="1942"/>
        <v>0</v>
      </c>
      <c r="R205" s="561"/>
      <c r="S205" s="278">
        <f t="shared" si="1943"/>
        <v>0</v>
      </c>
      <c r="T205" s="561"/>
      <c r="U205" s="278">
        <f t="shared" si="1944"/>
        <v>0</v>
      </c>
      <c r="V205" s="561"/>
      <c r="W205" s="278">
        <f t="shared" si="1945"/>
        <v>0</v>
      </c>
      <c r="X205" s="561"/>
      <c r="Y205" s="278">
        <f t="shared" si="1946"/>
        <v>0</v>
      </c>
      <c r="Z205" s="561"/>
      <c r="AA205" s="278">
        <f t="shared" si="1947"/>
        <v>0</v>
      </c>
      <c r="AB205" s="561"/>
      <c r="AC205" s="278">
        <f t="shared" si="1948"/>
        <v>0</v>
      </c>
      <c r="AD205" s="561"/>
      <c r="AE205" s="278">
        <f t="shared" si="1949"/>
        <v>0</v>
      </c>
      <c r="AF205" s="561"/>
      <c r="AG205" s="278">
        <f t="shared" si="1950"/>
        <v>0</v>
      </c>
      <c r="AH205" s="561"/>
      <c r="AI205" s="278">
        <f t="shared" si="1951"/>
        <v>0</v>
      </c>
      <c r="AJ205" s="561"/>
      <c r="AK205" s="278">
        <f t="shared" si="1952"/>
        <v>0</v>
      </c>
      <c r="AL205" s="561" t="s">
        <v>1053</v>
      </c>
      <c r="AM205" s="278">
        <f t="shared" si="1953"/>
        <v>0</v>
      </c>
      <c r="AN205" s="561" t="s">
        <v>1053</v>
      </c>
      <c r="AO205" s="278">
        <f t="shared" si="1954"/>
        <v>0</v>
      </c>
      <c r="AP205" s="561" t="s">
        <v>1053</v>
      </c>
      <c r="AQ205" s="278">
        <f t="shared" si="1955"/>
        <v>0</v>
      </c>
      <c r="AR205" s="561" t="s">
        <v>1053</v>
      </c>
      <c r="AS205" s="278">
        <f t="shared" si="1956"/>
        <v>0</v>
      </c>
      <c r="AT205" s="561" t="s">
        <v>1053</v>
      </c>
      <c r="AU205" s="278">
        <f t="shared" si="1957"/>
        <v>0</v>
      </c>
      <c r="AV205" s="561" t="s">
        <v>1053</v>
      </c>
      <c r="AW205" s="278">
        <f t="shared" si="1958"/>
        <v>0</v>
      </c>
      <c r="AX205" s="561" t="s">
        <v>1053</v>
      </c>
      <c r="AY205" s="278">
        <f t="shared" si="1959"/>
        <v>0</v>
      </c>
      <c r="AZ205" s="561" t="s">
        <v>1053</v>
      </c>
      <c r="BA205" s="278">
        <f t="shared" si="1960"/>
        <v>0</v>
      </c>
      <c r="BB205" s="561" t="s">
        <v>1053</v>
      </c>
      <c r="BC205" s="278">
        <f t="shared" si="1961"/>
        <v>0</v>
      </c>
      <c r="BD205" s="561"/>
      <c r="BE205" s="278">
        <f t="shared" si="1962"/>
        <v>0</v>
      </c>
      <c r="BF205" s="561"/>
      <c r="BG205" s="278">
        <f t="shared" si="1963"/>
        <v>0</v>
      </c>
      <c r="BH205" s="561"/>
      <c r="BI205" s="278">
        <f t="shared" si="1964"/>
        <v>0</v>
      </c>
      <c r="BJ205" s="561"/>
      <c r="BK205" s="278">
        <f t="shared" si="1965"/>
        <v>0</v>
      </c>
      <c r="BL205" s="561"/>
      <c r="BM205" s="278">
        <f t="shared" si="1966"/>
        <v>0</v>
      </c>
      <c r="BN205" s="561"/>
      <c r="BO205" s="278">
        <f t="shared" si="1967"/>
        <v>0</v>
      </c>
      <c r="BP205" s="561"/>
      <c r="BQ205" s="563">
        <f t="shared" si="1968"/>
        <v>0</v>
      </c>
      <c r="BR205" s="322">
        <f t="shared" si="1904"/>
        <v>0</v>
      </c>
      <c r="BS205" s="27" t="b">
        <f>D205='Orçamento Detalhado'!J211</f>
        <v>1</v>
      </c>
    </row>
    <row r="206" spans="2:71" ht="18" customHeight="1" outlineLevel="1" thickTop="1" thickBot="1">
      <c r="B206" s="260" t="s">
        <v>171</v>
      </c>
      <c r="C206" s="281" t="str">
        <f>IF(B206="","",VLOOKUP(B206,'Orçamento Detalhado'!$A$11:$I$531,4,))</f>
        <v>PINTURA</v>
      </c>
      <c r="D206" s="263">
        <f>SUM(D207:D223)</f>
        <v>0</v>
      </c>
      <c r="E206" s="264">
        <f t="shared" si="1903"/>
        <v>0</v>
      </c>
      <c r="F206" s="574">
        <v>202</v>
      </c>
      <c r="G206" s="265">
        <f>SUM(G207:G223)</f>
        <v>0</v>
      </c>
      <c r="H206" s="560">
        <f>IFERROR(G206/$D206,0)</f>
        <v>0</v>
      </c>
      <c r="I206" s="265">
        <f>SUM(I207:I223)</f>
        <v>0</v>
      </c>
      <c r="J206" s="560">
        <f>IFERROR(I206/$D206,0)</f>
        <v>0</v>
      </c>
      <c r="K206" s="265">
        <f>SUM(K207:K223)</f>
        <v>0</v>
      </c>
      <c r="L206" s="560">
        <f>IFERROR(K206/$D206,0)</f>
        <v>0</v>
      </c>
      <c r="M206" s="265">
        <f>SUM(M207:M223)</f>
        <v>0</v>
      </c>
      <c r="N206" s="560">
        <f>IFERROR(M206/$D206,0)</f>
        <v>0</v>
      </c>
      <c r="O206" s="265">
        <f>SUM(O207:O223)</f>
        <v>0</v>
      </c>
      <c r="P206" s="560">
        <f>IFERROR(O206/$D206,0)</f>
        <v>0</v>
      </c>
      <c r="Q206" s="265">
        <f>SUM(Q207:Q223)</f>
        <v>0</v>
      </c>
      <c r="R206" s="560">
        <f>IFERROR(Q206/$D206,0)</f>
        <v>0</v>
      </c>
      <c r="S206" s="265">
        <f>SUM(S207:S223)</f>
        <v>0</v>
      </c>
      <c r="T206" s="560">
        <f>IFERROR(S206/$D206,0)</f>
        <v>0</v>
      </c>
      <c r="U206" s="265">
        <f>SUM(U207:U223)</f>
        <v>0</v>
      </c>
      <c r="V206" s="560">
        <f>IFERROR(U206/$D206,0)</f>
        <v>0</v>
      </c>
      <c r="W206" s="265">
        <f>SUM(W207:W223)</f>
        <v>0</v>
      </c>
      <c r="X206" s="560">
        <f>IFERROR(W206/$D206,0)</f>
        <v>0</v>
      </c>
      <c r="Y206" s="265">
        <f>SUM(Y207:Y223)</f>
        <v>0</v>
      </c>
      <c r="Z206" s="560">
        <f>IFERROR(Y206/$D206,0)</f>
        <v>0</v>
      </c>
      <c r="AA206" s="265">
        <f>SUM(AA207:AA223)</f>
        <v>0</v>
      </c>
      <c r="AB206" s="560">
        <f>IFERROR(AA206/$D206,0)</f>
        <v>0</v>
      </c>
      <c r="AC206" s="265">
        <f>SUM(AC207:AC223)</f>
        <v>0</v>
      </c>
      <c r="AD206" s="560">
        <f>IFERROR(AC206/$D206,0)</f>
        <v>0</v>
      </c>
      <c r="AE206" s="265">
        <f>SUM(AE207:AE223)</f>
        <v>0</v>
      </c>
      <c r="AF206" s="560">
        <f>IFERROR(AE206/$D206,0)</f>
        <v>0</v>
      </c>
      <c r="AG206" s="265">
        <f>SUM(AG207:AG223)</f>
        <v>0</v>
      </c>
      <c r="AH206" s="560">
        <f>IFERROR(AG206/$D206,0)</f>
        <v>0</v>
      </c>
      <c r="AI206" s="265">
        <f>SUM(AI207:AI223)</f>
        <v>0</v>
      </c>
      <c r="AJ206" s="560">
        <f>IFERROR(AI206/$D206,0)</f>
        <v>0</v>
      </c>
      <c r="AK206" s="265">
        <f>SUM(AK207:AK223)</f>
        <v>0</v>
      </c>
      <c r="AL206" s="560">
        <f>IFERROR(AK206/$D206,0)</f>
        <v>0</v>
      </c>
      <c r="AM206" s="265">
        <f>SUM(AM207:AM223)</f>
        <v>0</v>
      </c>
      <c r="AN206" s="560">
        <f>IFERROR(AM206/$D206,0)</f>
        <v>0</v>
      </c>
      <c r="AO206" s="265">
        <f>SUM(AO207:AO223)</f>
        <v>0</v>
      </c>
      <c r="AP206" s="560">
        <f>IFERROR(AO206/$D206,0)</f>
        <v>0</v>
      </c>
      <c r="AQ206" s="265">
        <f>SUM(AQ207:AQ223)</f>
        <v>0</v>
      </c>
      <c r="AR206" s="560">
        <f>IFERROR(AQ206/$D206,0)</f>
        <v>0</v>
      </c>
      <c r="AS206" s="265">
        <f>SUM(AS207:AS223)</f>
        <v>0</v>
      </c>
      <c r="AT206" s="560">
        <f>IFERROR(AS206/$D206,0)</f>
        <v>0</v>
      </c>
      <c r="AU206" s="265">
        <f>SUM(AU207:AU223)</f>
        <v>0</v>
      </c>
      <c r="AV206" s="560">
        <f>IFERROR(AU206/$D206,0)</f>
        <v>0</v>
      </c>
      <c r="AW206" s="265">
        <f>SUM(AW207:AW223)</f>
        <v>0</v>
      </c>
      <c r="AX206" s="560">
        <f>IFERROR(AW206/$D206,0)</f>
        <v>0</v>
      </c>
      <c r="AY206" s="265">
        <f>SUM(AY207:AY223)</f>
        <v>0</v>
      </c>
      <c r="AZ206" s="560">
        <f>IFERROR(AY206/$D206,0)</f>
        <v>0</v>
      </c>
      <c r="BA206" s="265">
        <f>SUM(BA207:BA223)</f>
        <v>0</v>
      </c>
      <c r="BB206" s="560">
        <f>IFERROR(BA206/$D206,0)</f>
        <v>0</v>
      </c>
      <c r="BC206" s="265">
        <f>SUM(BC207:BC223)</f>
        <v>0</v>
      </c>
      <c r="BD206" s="560">
        <f>IFERROR(BC206/$D206,0)</f>
        <v>0</v>
      </c>
      <c r="BE206" s="265">
        <f>SUM(BE207:BE223)</f>
        <v>0</v>
      </c>
      <c r="BF206" s="560">
        <f>IFERROR(BE206/$D206,0)</f>
        <v>0</v>
      </c>
      <c r="BG206" s="265">
        <f>SUM(BG207:BG223)</f>
        <v>0</v>
      </c>
      <c r="BH206" s="560">
        <f>IFERROR(BG206/$D206,0)</f>
        <v>0</v>
      </c>
      <c r="BI206" s="265">
        <f>SUM(BI207:BI223)</f>
        <v>0</v>
      </c>
      <c r="BJ206" s="560">
        <f>IFERROR(BI206/$D206,0)</f>
        <v>0</v>
      </c>
      <c r="BK206" s="265">
        <f>SUM(BK207:BK223)</f>
        <v>0</v>
      </c>
      <c r="BL206" s="560">
        <f>IFERROR(BK206/$D206,0)</f>
        <v>0</v>
      </c>
      <c r="BM206" s="265">
        <f>SUM(BM207:BM223)</f>
        <v>0</v>
      </c>
      <c r="BN206" s="560">
        <f>IFERROR(BM206/$D206,0)</f>
        <v>0</v>
      </c>
      <c r="BO206" s="265">
        <f>SUM(BO207:BO223)</f>
        <v>0</v>
      </c>
      <c r="BP206" s="560">
        <f>IFERROR(BO206/$D206,0)</f>
        <v>0</v>
      </c>
      <c r="BQ206" s="563">
        <f t="shared" si="1743"/>
        <v>0</v>
      </c>
      <c r="BR206" s="322">
        <f t="shared" si="1904"/>
        <v>0</v>
      </c>
      <c r="BS206" s="27" t="b">
        <f>D206='Orçamento Detalhado'!J212</f>
        <v>1</v>
      </c>
    </row>
    <row r="207" spans="2:71" ht="18" customHeight="1" outlineLevel="2" thickTop="1" thickBot="1">
      <c r="B207" s="213" t="s">
        <v>547</v>
      </c>
      <c r="C207" s="275" t="str">
        <f>IF(VLOOKUP(B207,'Orçamento Detalhado'!$A$11:$I$531,4,)="","",(VLOOKUP(B207,'Orçamento Detalhado'!$A$11:$I$531,4,)))</f>
        <v>Tinta Acrílica com massa corrida</v>
      </c>
      <c r="D207" s="276" t="str">
        <f>IF(B207="","",VLOOKUP($B207,'Orçamento Detalhado'!$A$11:$J$531,10,))</f>
        <v/>
      </c>
      <c r="E207" s="277">
        <f t="shared" si="1903"/>
        <v>0</v>
      </c>
      <c r="F207" s="574">
        <v>203</v>
      </c>
      <c r="G207" s="278">
        <f t="shared" si="1871"/>
        <v>0</v>
      </c>
      <c r="H207" s="561"/>
      <c r="I207" s="278">
        <f t="shared" ref="I207:I220" si="1969">IFERROR($D207*J207,0)</f>
        <v>0</v>
      </c>
      <c r="J207" s="561"/>
      <c r="K207" s="278">
        <f t="shared" ref="K207:K220" si="1970">IFERROR($D207*L207,0)</f>
        <v>0</v>
      </c>
      <c r="L207" s="561"/>
      <c r="M207" s="278">
        <f t="shared" ref="M207:M220" si="1971">IFERROR($D207*N207,0)</f>
        <v>0</v>
      </c>
      <c r="N207" s="561"/>
      <c r="O207" s="278">
        <f t="shared" ref="O207:O220" si="1972">IFERROR($D207*P207,0)</f>
        <v>0</v>
      </c>
      <c r="P207" s="561"/>
      <c r="Q207" s="278">
        <f t="shared" ref="Q207:Q220" si="1973">IFERROR($D207*R207,0)</f>
        <v>0</v>
      </c>
      <c r="R207" s="561"/>
      <c r="S207" s="278">
        <f t="shared" ref="S207:S220" si="1974">IFERROR($D207*T207,0)</f>
        <v>0</v>
      </c>
      <c r="T207" s="561"/>
      <c r="U207" s="278">
        <f t="shared" ref="U207:U220" si="1975">IFERROR($D207*V207,0)</f>
        <v>0</v>
      </c>
      <c r="V207" s="561"/>
      <c r="W207" s="278">
        <f t="shared" ref="W207:W220" si="1976">IFERROR($D207*X207,0)</f>
        <v>0</v>
      </c>
      <c r="X207" s="561"/>
      <c r="Y207" s="278">
        <f t="shared" ref="Y207:Y220" si="1977">IFERROR($D207*Z207,0)</f>
        <v>0</v>
      </c>
      <c r="Z207" s="561"/>
      <c r="AA207" s="278">
        <f t="shared" ref="AA207:AA220" si="1978">IFERROR($D207*AB207,0)</f>
        <v>0</v>
      </c>
      <c r="AB207" s="561"/>
      <c r="AC207" s="278">
        <f t="shared" ref="AC207:AC220" si="1979">IFERROR($D207*AD207,0)</f>
        <v>0</v>
      </c>
      <c r="AD207" s="561"/>
      <c r="AE207" s="278">
        <f t="shared" ref="AE207:AE220" si="1980">IFERROR($D207*AF207,0)</f>
        <v>0</v>
      </c>
      <c r="AF207" s="561"/>
      <c r="AG207" s="278">
        <f t="shared" ref="AG207:AG220" si="1981">IFERROR($D207*AH207,0)</f>
        <v>0</v>
      </c>
      <c r="AH207" s="561"/>
      <c r="AI207" s="278">
        <f t="shared" ref="AI207:AI220" si="1982">IFERROR($D207*AJ207,0)</f>
        <v>0</v>
      </c>
      <c r="AJ207" s="561"/>
      <c r="AK207" s="278">
        <f t="shared" ref="AK207:AK220" si="1983">IFERROR($D207*AL207,0)</f>
        <v>0</v>
      </c>
      <c r="AL207" s="561"/>
      <c r="AM207" s="278">
        <f t="shared" ref="AM207:AM220" si="1984">IFERROR($D207*AN207,0)</f>
        <v>0</v>
      </c>
      <c r="AN207" s="561"/>
      <c r="AO207" s="278">
        <f t="shared" ref="AO207:AO220" si="1985">IFERROR($D207*AP207,0)</f>
        <v>0</v>
      </c>
      <c r="AP207" s="561"/>
      <c r="AQ207" s="278">
        <f t="shared" ref="AQ207:AQ220" si="1986">IFERROR($D207*AR207,0)</f>
        <v>0</v>
      </c>
      <c r="AR207" s="561"/>
      <c r="AS207" s="278">
        <f t="shared" ref="AS207:AS220" si="1987">IFERROR($D207*AT207,0)</f>
        <v>0</v>
      </c>
      <c r="AT207" s="561"/>
      <c r="AU207" s="278">
        <f t="shared" ref="AU207:AU220" si="1988">IFERROR($D207*AV207,0)</f>
        <v>0</v>
      </c>
      <c r="AV207" s="561"/>
      <c r="AW207" s="278">
        <f t="shared" ref="AW207:AW220" si="1989">IFERROR($D207*AX207,0)</f>
        <v>0</v>
      </c>
      <c r="AX207" s="561"/>
      <c r="AY207" s="278">
        <f t="shared" ref="AY207:AY220" si="1990">IFERROR($D207*AZ207,0)</f>
        <v>0</v>
      </c>
      <c r="AZ207" s="561"/>
      <c r="BA207" s="278">
        <f t="shared" ref="BA207:BA220" si="1991">IFERROR($D207*BB207,0)</f>
        <v>0</v>
      </c>
      <c r="BB207" s="561"/>
      <c r="BC207" s="278">
        <f t="shared" ref="BC207:BC220" si="1992">IFERROR($D207*BD207,0)</f>
        <v>0</v>
      </c>
      <c r="BD207" s="561"/>
      <c r="BE207" s="278">
        <f t="shared" ref="BE207:BE220" si="1993">IFERROR($D207*BF207,0)</f>
        <v>0</v>
      </c>
      <c r="BF207" s="561"/>
      <c r="BG207" s="278">
        <f t="shared" ref="BG207:BG220" si="1994">IFERROR($D207*BH207,0)</f>
        <v>0</v>
      </c>
      <c r="BH207" s="561"/>
      <c r="BI207" s="278">
        <f t="shared" ref="BI207:BI220" si="1995">IFERROR($D207*BJ207,0)</f>
        <v>0</v>
      </c>
      <c r="BJ207" s="561"/>
      <c r="BK207" s="278">
        <f t="shared" ref="BK207:BK220" si="1996">IFERROR($D207*BL207,0)</f>
        <v>0</v>
      </c>
      <c r="BL207" s="561"/>
      <c r="BM207" s="278">
        <f t="shared" ref="BM207:BM220" si="1997">IFERROR($D207*BN207,0)</f>
        <v>0</v>
      </c>
      <c r="BN207" s="561"/>
      <c r="BO207" s="278">
        <f t="shared" ref="BO207:BO220" si="1998">IFERROR($D207*BP207,0)</f>
        <v>0</v>
      </c>
      <c r="BP207" s="561"/>
      <c r="BQ207" s="563">
        <f t="shared" si="1743"/>
        <v>0</v>
      </c>
      <c r="BR207" s="322">
        <f t="shared" si="1904"/>
        <v>0</v>
      </c>
      <c r="BS207" s="27" t="b">
        <f>D207='Orçamento Detalhado'!J213</f>
        <v>1</v>
      </c>
    </row>
    <row r="208" spans="2:71" ht="18" customHeight="1" outlineLevel="2" thickTop="1" thickBot="1">
      <c r="B208" s="213" t="s">
        <v>549</v>
      </c>
      <c r="C208" s="275" t="str">
        <f>IF(VLOOKUP(B208,'Orçamento Detalhado'!$A$11:$I$531,4,)="","",(VLOOKUP(B208,'Orçamento Detalhado'!$A$11:$I$531,4,)))</f>
        <v>Tinta Acrílica sem massa corrida</v>
      </c>
      <c r="D208" s="276" t="str">
        <f>IF(B208="","",VLOOKUP($B208,'Orçamento Detalhado'!$A$11:$J$531,10,))</f>
        <v/>
      </c>
      <c r="E208" s="277">
        <f t="shared" si="1903"/>
        <v>0</v>
      </c>
      <c r="F208" s="574">
        <v>204</v>
      </c>
      <c r="G208" s="278">
        <f t="shared" si="1871"/>
        <v>0</v>
      </c>
      <c r="H208" s="561"/>
      <c r="I208" s="278">
        <f t="shared" si="1969"/>
        <v>0</v>
      </c>
      <c r="J208" s="561"/>
      <c r="K208" s="278">
        <f t="shared" si="1970"/>
        <v>0</v>
      </c>
      <c r="L208" s="561"/>
      <c r="M208" s="278">
        <f t="shared" si="1971"/>
        <v>0</v>
      </c>
      <c r="N208" s="561"/>
      <c r="O208" s="278">
        <f t="shared" si="1972"/>
        <v>0</v>
      </c>
      <c r="P208" s="561"/>
      <c r="Q208" s="278">
        <f t="shared" si="1973"/>
        <v>0</v>
      </c>
      <c r="R208" s="561"/>
      <c r="S208" s="278">
        <f t="shared" si="1974"/>
        <v>0</v>
      </c>
      <c r="T208" s="561"/>
      <c r="U208" s="278">
        <f t="shared" si="1975"/>
        <v>0</v>
      </c>
      <c r="V208" s="561"/>
      <c r="W208" s="278">
        <f t="shared" si="1976"/>
        <v>0</v>
      </c>
      <c r="X208" s="561"/>
      <c r="Y208" s="278">
        <f t="shared" si="1977"/>
        <v>0</v>
      </c>
      <c r="Z208" s="561"/>
      <c r="AA208" s="278">
        <f t="shared" si="1978"/>
        <v>0</v>
      </c>
      <c r="AB208" s="561"/>
      <c r="AC208" s="278">
        <f t="shared" si="1979"/>
        <v>0</v>
      </c>
      <c r="AD208" s="561"/>
      <c r="AE208" s="278">
        <f t="shared" si="1980"/>
        <v>0</v>
      </c>
      <c r="AF208" s="561"/>
      <c r="AG208" s="278">
        <f t="shared" si="1981"/>
        <v>0</v>
      </c>
      <c r="AH208" s="561"/>
      <c r="AI208" s="278">
        <f t="shared" si="1982"/>
        <v>0</v>
      </c>
      <c r="AJ208" s="561"/>
      <c r="AK208" s="278">
        <f t="shared" si="1983"/>
        <v>0</v>
      </c>
      <c r="AL208" s="561"/>
      <c r="AM208" s="278">
        <f t="shared" si="1984"/>
        <v>0</v>
      </c>
      <c r="AN208" s="561"/>
      <c r="AO208" s="278">
        <f t="shared" si="1985"/>
        <v>0</v>
      </c>
      <c r="AP208" s="561"/>
      <c r="AQ208" s="278">
        <f t="shared" si="1986"/>
        <v>0</v>
      </c>
      <c r="AR208" s="561"/>
      <c r="AS208" s="278">
        <f t="shared" si="1987"/>
        <v>0</v>
      </c>
      <c r="AT208" s="561"/>
      <c r="AU208" s="278">
        <f t="shared" si="1988"/>
        <v>0</v>
      </c>
      <c r="AV208" s="561"/>
      <c r="AW208" s="278">
        <f t="shared" si="1989"/>
        <v>0</v>
      </c>
      <c r="AX208" s="561"/>
      <c r="AY208" s="278">
        <f t="shared" si="1990"/>
        <v>0</v>
      </c>
      <c r="AZ208" s="561"/>
      <c r="BA208" s="278">
        <f t="shared" si="1991"/>
        <v>0</v>
      </c>
      <c r="BB208" s="561"/>
      <c r="BC208" s="278">
        <f t="shared" si="1992"/>
        <v>0</v>
      </c>
      <c r="BD208" s="561"/>
      <c r="BE208" s="278">
        <f t="shared" si="1993"/>
        <v>0</v>
      </c>
      <c r="BF208" s="561"/>
      <c r="BG208" s="278">
        <f t="shared" si="1994"/>
        <v>0</v>
      </c>
      <c r="BH208" s="561"/>
      <c r="BI208" s="278">
        <f t="shared" si="1995"/>
        <v>0</v>
      </c>
      <c r="BJ208" s="561"/>
      <c r="BK208" s="278">
        <f t="shared" si="1996"/>
        <v>0</v>
      </c>
      <c r="BL208" s="561"/>
      <c r="BM208" s="278">
        <f t="shared" si="1997"/>
        <v>0</v>
      </c>
      <c r="BN208" s="561"/>
      <c r="BO208" s="278">
        <f t="shared" si="1998"/>
        <v>0</v>
      </c>
      <c r="BP208" s="561"/>
      <c r="BQ208" s="563">
        <f t="shared" si="1743"/>
        <v>0</v>
      </c>
      <c r="BR208" s="322">
        <f t="shared" si="1904"/>
        <v>0</v>
      </c>
      <c r="BS208" s="27" t="b">
        <f>D208='Orçamento Detalhado'!J214</f>
        <v>1</v>
      </c>
    </row>
    <row r="209" spans="2:71" ht="18" customHeight="1" outlineLevel="2" thickTop="1" thickBot="1">
      <c r="B209" s="213" t="s">
        <v>551</v>
      </c>
      <c r="C209" s="275" t="str">
        <f>IF(VLOOKUP(B209,'Orçamento Detalhado'!$A$11:$I$531,4,)="","",(VLOOKUP(B209,'Orçamento Detalhado'!$A$11:$I$531,4,)))</f>
        <v>Latéx/PVA sobre massa corrida</v>
      </c>
      <c r="D209" s="276" t="str">
        <f>IF(B209="","",VLOOKUP($B209,'Orçamento Detalhado'!$A$11:$J$531,10,))</f>
        <v/>
      </c>
      <c r="E209" s="277">
        <f t="shared" si="1903"/>
        <v>0</v>
      </c>
      <c r="F209" s="574">
        <v>205</v>
      </c>
      <c r="G209" s="278">
        <f t="shared" si="1871"/>
        <v>0</v>
      </c>
      <c r="H209" s="561"/>
      <c r="I209" s="278">
        <f t="shared" si="1969"/>
        <v>0</v>
      </c>
      <c r="J209" s="561"/>
      <c r="K209" s="278">
        <f t="shared" si="1970"/>
        <v>0</v>
      </c>
      <c r="L209" s="561"/>
      <c r="M209" s="278">
        <f t="shared" si="1971"/>
        <v>0</v>
      </c>
      <c r="N209" s="561"/>
      <c r="O209" s="278">
        <f t="shared" si="1972"/>
        <v>0</v>
      </c>
      <c r="P209" s="561"/>
      <c r="Q209" s="278">
        <f t="shared" si="1973"/>
        <v>0</v>
      </c>
      <c r="R209" s="561"/>
      <c r="S209" s="278">
        <f t="shared" si="1974"/>
        <v>0</v>
      </c>
      <c r="T209" s="561"/>
      <c r="U209" s="278">
        <f t="shared" si="1975"/>
        <v>0</v>
      </c>
      <c r="V209" s="561"/>
      <c r="W209" s="278">
        <f t="shared" si="1976"/>
        <v>0</v>
      </c>
      <c r="X209" s="561"/>
      <c r="Y209" s="278">
        <f t="shared" si="1977"/>
        <v>0</v>
      </c>
      <c r="Z209" s="561"/>
      <c r="AA209" s="278">
        <f t="shared" si="1978"/>
        <v>0</v>
      </c>
      <c r="AB209" s="561"/>
      <c r="AC209" s="278">
        <f t="shared" si="1979"/>
        <v>0</v>
      </c>
      <c r="AD209" s="561"/>
      <c r="AE209" s="278">
        <f t="shared" si="1980"/>
        <v>0</v>
      </c>
      <c r="AF209" s="561"/>
      <c r="AG209" s="278">
        <f t="shared" si="1981"/>
        <v>0</v>
      </c>
      <c r="AH209" s="561"/>
      <c r="AI209" s="278">
        <f t="shared" si="1982"/>
        <v>0</v>
      </c>
      <c r="AJ209" s="561"/>
      <c r="AK209" s="278">
        <f t="shared" si="1983"/>
        <v>0</v>
      </c>
      <c r="AL209" s="561"/>
      <c r="AM209" s="278">
        <f t="shared" si="1984"/>
        <v>0</v>
      </c>
      <c r="AN209" s="561"/>
      <c r="AO209" s="278">
        <f t="shared" si="1985"/>
        <v>0</v>
      </c>
      <c r="AP209" s="561"/>
      <c r="AQ209" s="278">
        <f t="shared" si="1986"/>
        <v>0</v>
      </c>
      <c r="AR209" s="561"/>
      <c r="AS209" s="278">
        <f t="shared" si="1987"/>
        <v>0</v>
      </c>
      <c r="AT209" s="561"/>
      <c r="AU209" s="278">
        <f t="shared" si="1988"/>
        <v>0</v>
      </c>
      <c r="AV209" s="561"/>
      <c r="AW209" s="278">
        <f t="shared" si="1989"/>
        <v>0</v>
      </c>
      <c r="AX209" s="561"/>
      <c r="AY209" s="278">
        <f t="shared" si="1990"/>
        <v>0</v>
      </c>
      <c r="AZ209" s="561"/>
      <c r="BA209" s="278">
        <f t="shared" si="1991"/>
        <v>0</v>
      </c>
      <c r="BB209" s="561"/>
      <c r="BC209" s="278">
        <f t="shared" si="1992"/>
        <v>0</v>
      </c>
      <c r="BD209" s="561"/>
      <c r="BE209" s="278">
        <f t="shared" si="1993"/>
        <v>0</v>
      </c>
      <c r="BF209" s="561"/>
      <c r="BG209" s="278">
        <f t="shared" si="1994"/>
        <v>0</v>
      </c>
      <c r="BH209" s="561"/>
      <c r="BI209" s="278">
        <f t="shared" si="1995"/>
        <v>0</v>
      </c>
      <c r="BJ209" s="561"/>
      <c r="BK209" s="278">
        <f t="shared" si="1996"/>
        <v>0</v>
      </c>
      <c r="BL209" s="561"/>
      <c r="BM209" s="278">
        <f t="shared" si="1997"/>
        <v>0</v>
      </c>
      <c r="BN209" s="561"/>
      <c r="BO209" s="278">
        <f t="shared" si="1998"/>
        <v>0</v>
      </c>
      <c r="BP209" s="561"/>
      <c r="BQ209" s="563">
        <f t="shared" si="1743"/>
        <v>0</v>
      </c>
      <c r="BR209" s="322">
        <f t="shared" si="1904"/>
        <v>0</v>
      </c>
      <c r="BS209" s="27" t="b">
        <f>D209='Orçamento Detalhado'!J215</f>
        <v>1</v>
      </c>
    </row>
    <row r="210" spans="2:71" ht="18" customHeight="1" outlineLevel="2" thickTop="1" thickBot="1">
      <c r="B210" s="213" t="s">
        <v>553</v>
      </c>
      <c r="C210" s="275" t="str">
        <f>IF(VLOOKUP(B210,'Orçamento Detalhado'!$A$11:$I$531,4,)="","",(VLOOKUP(B210,'Orçamento Detalhado'!$A$11:$I$531,4,)))</f>
        <v>Latéx/PVA sem massa corrida</v>
      </c>
      <c r="D210" s="276" t="str">
        <f>IF(B210="","",VLOOKUP($B210,'Orçamento Detalhado'!$A$11:$J$531,10,))</f>
        <v/>
      </c>
      <c r="E210" s="277">
        <f t="shared" si="1903"/>
        <v>0</v>
      </c>
      <c r="F210" s="574">
        <v>206</v>
      </c>
      <c r="G210" s="278">
        <f t="shared" si="1871"/>
        <v>0</v>
      </c>
      <c r="H210" s="561"/>
      <c r="I210" s="278">
        <f t="shared" si="1969"/>
        <v>0</v>
      </c>
      <c r="J210" s="561"/>
      <c r="K210" s="278">
        <f t="shared" si="1970"/>
        <v>0</v>
      </c>
      <c r="L210" s="561"/>
      <c r="M210" s="278">
        <f t="shared" si="1971"/>
        <v>0</v>
      </c>
      <c r="N210" s="561"/>
      <c r="O210" s="278">
        <f t="shared" si="1972"/>
        <v>0</v>
      </c>
      <c r="P210" s="561"/>
      <c r="Q210" s="278">
        <f t="shared" si="1973"/>
        <v>0</v>
      </c>
      <c r="R210" s="561"/>
      <c r="S210" s="278">
        <f t="shared" si="1974"/>
        <v>0</v>
      </c>
      <c r="T210" s="561"/>
      <c r="U210" s="278">
        <f t="shared" si="1975"/>
        <v>0</v>
      </c>
      <c r="V210" s="561"/>
      <c r="W210" s="278">
        <f t="shared" si="1976"/>
        <v>0</v>
      </c>
      <c r="X210" s="561"/>
      <c r="Y210" s="278">
        <f t="shared" si="1977"/>
        <v>0</v>
      </c>
      <c r="Z210" s="561"/>
      <c r="AA210" s="278">
        <f t="shared" si="1978"/>
        <v>0</v>
      </c>
      <c r="AB210" s="561"/>
      <c r="AC210" s="278">
        <f t="shared" si="1979"/>
        <v>0</v>
      </c>
      <c r="AD210" s="561"/>
      <c r="AE210" s="278">
        <f t="shared" si="1980"/>
        <v>0</v>
      </c>
      <c r="AF210" s="561"/>
      <c r="AG210" s="278">
        <f t="shared" si="1981"/>
        <v>0</v>
      </c>
      <c r="AH210" s="561"/>
      <c r="AI210" s="278">
        <f t="shared" si="1982"/>
        <v>0</v>
      </c>
      <c r="AJ210" s="561"/>
      <c r="AK210" s="278">
        <f t="shared" si="1983"/>
        <v>0</v>
      </c>
      <c r="AL210" s="561"/>
      <c r="AM210" s="278">
        <f t="shared" si="1984"/>
        <v>0</v>
      </c>
      <c r="AN210" s="561"/>
      <c r="AO210" s="278">
        <f t="shared" si="1985"/>
        <v>0</v>
      </c>
      <c r="AP210" s="561"/>
      <c r="AQ210" s="278">
        <f t="shared" si="1986"/>
        <v>0</v>
      </c>
      <c r="AR210" s="561"/>
      <c r="AS210" s="278">
        <f t="shared" si="1987"/>
        <v>0</v>
      </c>
      <c r="AT210" s="561"/>
      <c r="AU210" s="278">
        <f t="shared" si="1988"/>
        <v>0</v>
      </c>
      <c r="AV210" s="561"/>
      <c r="AW210" s="278">
        <f t="shared" si="1989"/>
        <v>0</v>
      </c>
      <c r="AX210" s="561"/>
      <c r="AY210" s="278">
        <f t="shared" si="1990"/>
        <v>0</v>
      </c>
      <c r="AZ210" s="561"/>
      <c r="BA210" s="278">
        <f t="shared" si="1991"/>
        <v>0</v>
      </c>
      <c r="BB210" s="561"/>
      <c r="BC210" s="278">
        <f t="shared" si="1992"/>
        <v>0</v>
      </c>
      <c r="BD210" s="561"/>
      <c r="BE210" s="278">
        <f t="shared" si="1993"/>
        <v>0</v>
      </c>
      <c r="BF210" s="561"/>
      <c r="BG210" s="278">
        <f t="shared" si="1994"/>
        <v>0</v>
      </c>
      <c r="BH210" s="561"/>
      <c r="BI210" s="278">
        <f t="shared" si="1995"/>
        <v>0</v>
      </c>
      <c r="BJ210" s="561"/>
      <c r="BK210" s="278">
        <f t="shared" si="1996"/>
        <v>0</v>
      </c>
      <c r="BL210" s="561"/>
      <c r="BM210" s="278">
        <f t="shared" si="1997"/>
        <v>0</v>
      </c>
      <c r="BN210" s="561"/>
      <c r="BO210" s="278">
        <f t="shared" si="1998"/>
        <v>0</v>
      </c>
      <c r="BP210" s="561"/>
      <c r="BQ210" s="563">
        <f t="shared" si="1743"/>
        <v>0</v>
      </c>
      <c r="BR210" s="322">
        <f t="shared" si="1904"/>
        <v>0</v>
      </c>
      <c r="BS210" s="27" t="b">
        <f>D210='Orçamento Detalhado'!J216</f>
        <v>1</v>
      </c>
    </row>
    <row r="211" spans="2:71" ht="18" customHeight="1" outlineLevel="2" thickTop="1" thickBot="1">
      <c r="B211" s="213" t="s">
        <v>555</v>
      </c>
      <c r="C211" s="275" t="str">
        <f>IF(VLOOKUP(B211,'Orçamento Detalhado'!$A$11:$I$531,4,)="","",(VLOOKUP(B211,'Orçamento Detalhado'!$A$11:$I$531,4,)))</f>
        <v>Caiação</v>
      </c>
      <c r="D211" s="276" t="str">
        <f>IF(B211="","",VLOOKUP($B211,'Orçamento Detalhado'!$A$11:$J$531,10,))</f>
        <v/>
      </c>
      <c r="E211" s="277">
        <f t="shared" si="1903"/>
        <v>0</v>
      </c>
      <c r="F211" s="574">
        <v>207</v>
      </c>
      <c r="G211" s="278">
        <f t="shared" si="1871"/>
        <v>0</v>
      </c>
      <c r="H211" s="561"/>
      <c r="I211" s="278">
        <f t="shared" si="1969"/>
        <v>0</v>
      </c>
      <c r="J211" s="561"/>
      <c r="K211" s="278">
        <f t="shared" si="1970"/>
        <v>0</v>
      </c>
      <c r="L211" s="561"/>
      <c r="M211" s="278">
        <f t="shared" si="1971"/>
        <v>0</v>
      </c>
      <c r="N211" s="561"/>
      <c r="O211" s="278">
        <f t="shared" si="1972"/>
        <v>0</v>
      </c>
      <c r="P211" s="561"/>
      <c r="Q211" s="278">
        <f t="shared" si="1973"/>
        <v>0</v>
      </c>
      <c r="R211" s="561"/>
      <c r="S211" s="278">
        <f t="shared" si="1974"/>
        <v>0</v>
      </c>
      <c r="T211" s="561"/>
      <c r="U211" s="278">
        <f t="shared" si="1975"/>
        <v>0</v>
      </c>
      <c r="V211" s="561"/>
      <c r="W211" s="278">
        <f t="shared" si="1976"/>
        <v>0</v>
      </c>
      <c r="X211" s="561"/>
      <c r="Y211" s="278">
        <f t="shared" si="1977"/>
        <v>0</v>
      </c>
      <c r="Z211" s="561"/>
      <c r="AA211" s="278">
        <f t="shared" si="1978"/>
        <v>0</v>
      </c>
      <c r="AB211" s="561"/>
      <c r="AC211" s="278">
        <f t="shared" si="1979"/>
        <v>0</v>
      </c>
      <c r="AD211" s="561"/>
      <c r="AE211" s="278">
        <f t="shared" si="1980"/>
        <v>0</v>
      </c>
      <c r="AF211" s="561"/>
      <c r="AG211" s="278">
        <f t="shared" si="1981"/>
        <v>0</v>
      </c>
      <c r="AH211" s="561"/>
      <c r="AI211" s="278">
        <f t="shared" si="1982"/>
        <v>0</v>
      </c>
      <c r="AJ211" s="561"/>
      <c r="AK211" s="278">
        <f t="shared" si="1983"/>
        <v>0</v>
      </c>
      <c r="AL211" s="561"/>
      <c r="AM211" s="278">
        <f t="shared" si="1984"/>
        <v>0</v>
      </c>
      <c r="AN211" s="561"/>
      <c r="AO211" s="278">
        <f t="shared" si="1985"/>
        <v>0</v>
      </c>
      <c r="AP211" s="561"/>
      <c r="AQ211" s="278">
        <f t="shared" si="1986"/>
        <v>0</v>
      </c>
      <c r="AR211" s="561"/>
      <c r="AS211" s="278">
        <f t="shared" si="1987"/>
        <v>0</v>
      </c>
      <c r="AT211" s="561"/>
      <c r="AU211" s="278">
        <f t="shared" si="1988"/>
        <v>0</v>
      </c>
      <c r="AV211" s="561"/>
      <c r="AW211" s="278">
        <f t="shared" si="1989"/>
        <v>0</v>
      </c>
      <c r="AX211" s="561"/>
      <c r="AY211" s="278">
        <f t="shared" si="1990"/>
        <v>0</v>
      </c>
      <c r="AZ211" s="561"/>
      <c r="BA211" s="278">
        <f t="shared" si="1991"/>
        <v>0</v>
      </c>
      <c r="BB211" s="561"/>
      <c r="BC211" s="278">
        <f t="shared" si="1992"/>
        <v>0</v>
      </c>
      <c r="BD211" s="561"/>
      <c r="BE211" s="278">
        <f t="shared" si="1993"/>
        <v>0</v>
      </c>
      <c r="BF211" s="561"/>
      <c r="BG211" s="278">
        <f t="shared" si="1994"/>
        <v>0</v>
      </c>
      <c r="BH211" s="561"/>
      <c r="BI211" s="278">
        <f t="shared" si="1995"/>
        <v>0</v>
      </c>
      <c r="BJ211" s="561"/>
      <c r="BK211" s="278">
        <f t="shared" si="1996"/>
        <v>0</v>
      </c>
      <c r="BL211" s="561"/>
      <c r="BM211" s="278">
        <f t="shared" si="1997"/>
        <v>0</v>
      </c>
      <c r="BN211" s="561"/>
      <c r="BO211" s="278">
        <f t="shared" si="1998"/>
        <v>0</v>
      </c>
      <c r="BP211" s="561"/>
      <c r="BQ211" s="563">
        <f t="shared" si="1743"/>
        <v>0</v>
      </c>
      <c r="BR211" s="322">
        <f t="shared" si="1904"/>
        <v>0</v>
      </c>
      <c r="BS211" s="27" t="b">
        <f>D211='Orçamento Detalhado'!J217</f>
        <v>1</v>
      </c>
    </row>
    <row r="212" spans="2:71" ht="18" customHeight="1" outlineLevel="2" thickTop="1" thickBot="1">
      <c r="B212" s="213" t="s">
        <v>557</v>
      </c>
      <c r="C212" s="275" t="str">
        <f>IF(VLOOKUP(B212,'Orçamento Detalhado'!$A$11:$I$531,4,)="","",(VLOOKUP(B212,'Orçamento Detalhado'!$A$11:$I$531,4,)))</f>
        <v>Textura</v>
      </c>
      <c r="D212" s="276" t="str">
        <f>IF(B212="","",VLOOKUP($B212,'Orçamento Detalhado'!$A$11:$J$531,10,))</f>
        <v/>
      </c>
      <c r="E212" s="277">
        <f t="shared" si="1903"/>
        <v>0</v>
      </c>
      <c r="F212" s="574">
        <v>208</v>
      </c>
      <c r="G212" s="278">
        <f t="shared" si="1871"/>
        <v>0</v>
      </c>
      <c r="H212" s="561"/>
      <c r="I212" s="278">
        <f t="shared" si="1969"/>
        <v>0</v>
      </c>
      <c r="J212" s="561"/>
      <c r="K212" s="278">
        <f t="shared" si="1970"/>
        <v>0</v>
      </c>
      <c r="L212" s="561"/>
      <c r="M212" s="278">
        <f t="shared" si="1971"/>
        <v>0</v>
      </c>
      <c r="N212" s="561"/>
      <c r="O212" s="278">
        <f t="shared" si="1972"/>
        <v>0</v>
      </c>
      <c r="P212" s="561"/>
      <c r="Q212" s="278">
        <f t="shared" si="1973"/>
        <v>0</v>
      </c>
      <c r="R212" s="561"/>
      <c r="S212" s="278">
        <f t="shared" si="1974"/>
        <v>0</v>
      </c>
      <c r="T212" s="561"/>
      <c r="U212" s="278">
        <f t="shared" si="1975"/>
        <v>0</v>
      </c>
      <c r="V212" s="561"/>
      <c r="W212" s="278">
        <f t="shared" si="1976"/>
        <v>0</v>
      </c>
      <c r="X212" s="561"/>
      <c r="Y212" s="278">
        <f t="shared" si="1977"/>
        <v>0</v>
      </c>
      <c r="Z212" s="561"/>
      <c r="AA212" s="278">
        <f t="shared" si="1978"/>
        <v>0</v>
      </c>
      <c r="AB212" s="561"/>
      <c r="AC212" s="278">
        <f t="shared" si="1979"/>
        <v>0</v>
      </c>
      <c r="AD212" s="561"/>
      <c r="AE212" s="278">
        <f t="shared" si="1980"/>
        <v>0</v>
      </c>
      <c r="AF212" s="561"/>
      <c r="AG212" s="278">
        <f t="shared" si="1981"/>
        <v>0</v>
      </c>
      <c r="AH212" s="561"/>
      <c r="AI212" s="278">
        <f t="shared" si="1982"/>
        <v>0</v>
      </c>
      <c r="AJ212" s="561"/>
      <c r="AK212" s="278">
        <f t="shared" si="1983"/>
        <v>0</v>
      </c>
      <c r="AL212" s="561"/>
      <c r="AM212" s="278">
        <f t="shared" si="1984"/>
        <v>0</v>
      </c>
      <c r="AN212" s="561"/>
      <c r="AO212" s="278">
        <f t="shared" si="1985"/>
        <v>0</v>
      </c>
      <c r="AP212" s="561"/>
      <c r="AQ212" s="278">
        <f t="shared" si="1986"/>
        <v>0</v>
      </c>
      <c r="AR212" s="561"/>
      <c r="AS212" s="278">
        <f t="shared" si="1987"/>
        <v>0</v>
      </c>
      <c r="AT212" s="561"/>
      <c r="AU212" s="278">
        <f t="shared" si="1988"/>
        <v>0</v>
      </c>
      <c r="AV212" s="561"/>
      <c r="AW212" s="278">
        <f t="shared" si="1989"/>
        <v>0</v>
      </c>
      <c r="AX212" s="561"/>
      <c r="AY212" s="278">
        <f t="shared" si="1990"/>
        <v>0</v>
      </c>
      <c r="AZ212" s="561"/>
      <c r="BA212" s="278">
        <f t="shared" si="1991"/>
        <v>0</v>
      </c>
      <c r="BB212" s="561"/>
      <c r="BC212" s="278">
        <f t="shared" si="1992"/>
        <v>0</v>
      </c>
      <c r="BD212" s="561"/>
      <c r="BE212" s="278">
        <f t="shared" si="1993"/>
        <v>0</v>
      </c>
      <c r="BF212" s="561"/>
      <c r="BG212" s="278">
        <f t="shared" si="1994"/>
        <v>0</v>
      </c>
      <c r="BH212" s="561"/>
      <c r="BI212" s="278">
        <f t="shared" si="1995"/>
        <v>0</v>
      </c>
      <c r="BJ212" s="561"/>
      <c r="BK212" s="278">
        <f t="shared" si="1996"/>
        <v>0</v>
      </c>
      <c r="BL212" s="561"/>
      <c r="BM212" s="278">
        <f t="shared" si="1997"/>
        <v>0</v>
      </c>
      <c r="BN212" s="561"/>
      <c r="BO212" s="278">
        <f t="shared" si="1998"/>
        <v>0</v>
      </c>
      <c r="BP212" s="561"/>
      <c r="BQ212" s="563">
        <f t="shared" si="1743"/>
        <v>0</v>
      </c>
      <c r="BR212" s="322">
        <f t="shared" si="1904"/>
        <v>0</v>
      </c>
      <c r="BS212" s="27" t="b">
        <f>D212='Orçamento Detalhado'!J218</f>
        <v>1</v>
      </c>
    </row>
    <row r="213" spans="2:71" ht="18" customHeight="1" outlineLevel="2" thickTop="1" thickBot="1">
      <c r="B213" s="213" t="s">
        <v>559</v>
      </c>
      <c r="C213" s="275" t="str">
        <f>IF(VLOOKUP(B213,'Orçamento Detalhado'!$A$11:$I$531,4,)="","",(VLOOKUP(B213,'Orçamento Detalhado'!$A$11:$I$531,4,)))</f>
        <v>Verniz sobre madeira</v>
      </c>
      <c r="D213" s="276" t="str">
        <f>IF(B213="","",VLOOKUP($B213,'Orçamento Detalhado'!$A$11:$J$531,10,))</f>
        <v/>
      </c>
      <c r="E213" s="277">
        <f t="shared" si="1903"/>
        <v>0</v>
      </c>
      <c r="F213" s="574">
        <v>209</v>
      </c>
      <c r="G213" s="278">
        <f t="shared" si="1871"/>
        <v>0</v>
      </c>
      <c r="H213" s="561"/>
      <c r="I213" s="278">
        <f t="shared" si="1969"/>
        <v>0</v>
      </c>
      <c r="J213" s="561"/>
      <c r="K213" s="278">
        <f t="shared" si="1970"/>
        <v>0</v>
      </c>
      <c r="L213" s="561"/>
      <c r="M213" s="278">
        <f t="shared" si="1971"/>
        <v>0</v>
      </c>
      <c r="N213" s="561"/>
      <c r="O213" s="278">
        <f t="shared" si="1972"/>
        <v>0</v>
      </c>
      <c r="P213" s="561"/>
      <c r="Q213" s="278">
        <f t="shared" si="1973"/>
        <v>0</v>
      </c>
      <c r="R213" s="561"/>
      <c r="S213" s="278">
        <f t="shared" si="1974"/>
        <v>0</v>
      </c>
      <c r="T213" s="561"/>
      <c r="U213" s="278">
        <f t="shared" si="1975"/>
        <v>0</v>
      </c>
      <c r="V213" s="561"/>
      <c r="W213" s="278">
        <f t="shared" si="1976"/>
        <v>0</v>
      </c>
      <c r="X213" s="561"/>
      <c r="Y213" s="278">
        <f t="shared" si="1977"/>
        <v>0</v>
      </c>
      <c r="Z213" s="561"/>
      <c r="AA213" s="278">
        <f t="shared" si="1978"/>
        <v>0</v>
      </c>
      <c r="AB213" s="561"/>
      <c r="AC213" s="278">
        <f t="shared" si="1979"/>
        <v>0</v>
      </c>
      <c r="AD213" s="561"/>
      <c r="AE213" s="278">
        <f t="shared" si="1980"/>
        <v>0</v>
      </c>
      <c r="AF213" s="561"/>
      <c r="AG213" s="278">
        <f t="shared" si="1981"/>
        <v>0</v>
      </c>
      <c r="AH213" s="561"/>
      <c r="AI213" s="278">
        <f t="shared" si="1982"/>
        <v>0</v>
      </c>
      <c r="AJ213" s="561"/>
      <c r="AK213" s="278">
        <f t="shared" si="1983"/>
        <v>0</v>
      </c>
      <c r="AL213" s="561"/>
      <c r="AM213" s="278">
        <f t="shared" si="1984"/>
        <v>0</v>
      </c>
      <c r="AN213" s="561"/>
      <c r="AO213" s="278">
        <f t="shared" si="1985"/>
        <v>0</v>
      </c>
      <c r="AP213" s="561"/>
      <c r="AQ213" s="278">
        <f t="shared" si="1986"/>
        <v>0</v>
      </c>
      <c r="AR213" s="561"/>
      <c r="AS213" s="278">
        <f t="shared" si="1987"/>
        <v>0</v>
      </c>
      <c r="AT213" s="561"/>
      <c r="AU213" s="278">
        <f t="shared" si="1988"/>
        <v>0</v>
      </c>
      <c r="AV213" s="561"/>
      <c r="AW213" s="278">
        <f t="shared" si="1989"/>
        <v>0</v>
      </c>
      <c r="AX213" s="561"/>
      <c r="AY213" s="278">
        <f t="shared" si="1990"/>
        <v>0</v>
      </c>
      <c r="AZ213" s="561"/>
      <c r="BA213" s="278">
        <f t="shared" si="1991"/>
        <v>0</v>
      </c>
      <c r="BB213" s="561"/>
      <c r="BC213" s="278">
        <f t="shared" si="1992"/>
        <v>0</v>
      </c>
      <c r="BD213" s="561"/>
      <c r="BE213" s="278">
        <f t="shared" si="1993"/>
        <v>0</v>
      </c>
      <c r="BF213" s="561"/>
      <c r="BG213" s="278">
        <f t="shared" si="1994"/>
        <v>0</v>
      </c>
      <c r="BH213" s="561"/>
      <c r="BI213" s="278">
        <f t="shared" si="1995"/>
        <v>0</v>
      </c>
      <c r="BJ213" s="561"/>
      <c r="BK213" s="278">
        <f t="shared" si="1996"/>
        <v>0</v>
      </c>
      <c r="BL213" s="561"/>
      <c r="BM213" s="278">
        <f t="shared" si="1997"/>
        <v>0</v>
      </c>
      <c r="BN213" s="561"/>
      <c r="BO213" s="278">
        <f t="shared" si="1998"/>
        <v>0</v>
      </c>
      <c r="BP213" s="561"/>
      <c r="BQ213" s="563">
        <f t="shared" si="1743"/>
        <v>0</v>
      </c>
      <c r="BR213" s="322">
        <f t="shared" si="1904"/>
        <v>0</v>
      </c>
      <c r="BS213" s="27" t="b">
        <f>D213='Orçamento Detalhado'!J219</f>
        <v>1</v>
      </c>
    </row>
    <row r="214" spans="2:71" ht="18" customHeight="1" outlineLevel="2" thickTop="1" thickBot="1">
      <c r="B214" s="213" t="s">
        <v>561</v>
      </c>
      <c r="C214" s="275" t="str">
        <f>IF(VLOOKUP(B214,'Orçamento Detalhado'!$A$11:$I$531,4,)="","",(VLOOKUP(B214,'Orçamento Detalhado'!$A$11:$I$531,4,)))</f>
        <v>Verniz sobre concreto</v>
      </c>
      <c r="D214" s="276" t="str">
        <f>IF(B214="","",VLOOKUP($B214,'Orçamento Detalhado'!$A$11:$J$531,10,))</f>
        <v/>
      </c>
      <c r="E214" s="277">
        <f t="shared" si="1903"/>
        <v>0</v>
      </c>
      <c r="F214" s="574">
        <v>210</v>
      </c>
      <c r="G214" s="278">
        <f t="shared" si="1871"/>
        <v>0</v>
      </c>
      <c r="H214" s="561"/>
      <c r="I214" s="278">
        <f t="shared" si="1969"/>
        <v>0</v>
      </c>
      <c r="J214" s="561"/>
      <c r="K214" s="278">
        <f t="shared" si="1970"/>
        <v>0</v>
      </c>
      <c r="L214" s="561"/>
      <c r="M214" s="278">
        <f t="shared" si="1971"/>
        <v>0</v>
      </c>
      <c r="N214" s="561"/>
      <c r="O214" s="278">
        <f t="shared" si="1972"/>
        <v>0</v>
      </c>
      <c r="P214" s="561"/>
      <c r="Q214" s="278">
        <f t="shared" si="1973"/>
        <v>0</v>
      </c>
      <c r="R214" s="561"/>
      <c r="S214" s="278">
        <f t="shared" si="1974"/>
        <v>0</v>
      </c>
      <c r="T214" s="561"/>
      <c r="U214" s="278">
        <f t="shared" si="1975"/>
        <v>0</v>
      </c>
      <c r="V214" s="561"/>
      <c r="W214" s="278">
        <f t="shared" si="1976"/>
        <v>0</v>
      </c>
      <c r="X214" s="561"/>
      <c r="Y214" s="278">
        <f t="shared" si="1977"/>
        <v>0</v>
      </c>
      <c r="Z214" s="561"/>
      <c r="AA214" s="278">
        <f t="shared" si="1978"/>
        <v>0</v>
      </c>
      <c r="AB214" s="561"/>
      <c r="AC214" s="278">
        <f t="shared" si="1979"/>
        <v>0</v>
      </c>
      <c r="AD214" s="561"/>
      <c r="AE214" s="278">
        <f t="shared" si="1980"/>
        <v>0</v>
      </c>
      <c r="AF214" s="561"/>
      <c r="AG214" s="278">
        <f t="shared" si="1981"/>
        <v>0</v>
      </c>
      <c r="AH214" s="561"/>
      <c r="AI214" s="278">
        <f t="shared" si="1982"/>
        <v>0</v>
      </c>
      <c r="AJ214" s="561"/>
      <c r="AK214" s="278">
        <f t="shared" si="1983"/>
        <v>0</v>
      </c>
      <c r="AL214" s="561"/>
      <c r="AM214" s="278">
        <f t="shared" si="1984"/>
        <v>0</v>
      </c>
      <c r="AN214" s="561"/>
      <c r="AO214" s="278">
        <f t="shared" si="1985"/>
        <v>0</v>
      </c>
      <c r="AP214" s="561"/>
      <c r="AQ214" s="278">
        <f t="shared" si="1986"/>
        <v>0</v>
      </c>
      <c r="AR214" s="561"/>
      <c r="AS214" s="278">
        <f t="shared" si="1987"/>
        <v>0</v>
      </c>
      <c r="AT214" s="561"/>
      <c r="AU214" s="278">
        <f t="shared" si="1988"/>
        <v>0</v>
      </c>
      <c r="AV214" s="561"/>
      <c r="AW214" s="278">
        <f t="shared" si="1989"/>
        <v>0</v>
      </c>
      <c r="AX214" s="561"/>
      <c r="AY214" s="278">
        <f t="shared" si="1990"/>
        <v>0</v>
      </c>
      <c r="AZ214" s="561"/>
      <c r="BA214" s="278">
        <f t="shared" si="1991"/>
        <v>0</v>
      </c>
      <c r="BB214" s="561"/>
      <c r="BC214" s="278">
        <f t="shared" si="1992"/>
        <v>0</v>
      </c>
      <c r="BD214" s="561"/>
      <c r="BE214" s="278">
        <f t="shared" si="1993"/>
        <v>0</v>
      </c>
      <c r="BF214" s="561"/>
      <c r="BG214" s="278">
        <f t="shared" si="1994"/>
        <v>0</v>
      </c>
      <c r="BH214" s="561"/>
      <c r="BI214" s="278">
        <f t="shared" si="1995"/>
        <v>0</v>
      </c>
      <c r="BJ214" s="561"/>
      <c r="BK214" s="278">
        <f t="shared" si="1996"/>
        <v>0</v>
      </c>
      <c r="BL214" s="561"/>
      <c r="BM214" s="278">
        <f t="shared" si="1997"/>
        <v>0</v>
      </c>
      <c r="BN214" s="561"/>
      <c r="BO214" s="278">
        <f t="shared" si="1998"/>
        <v>0</v>
      </c>
      <c r="BP214" s="561"/>
      <c r="BQ214" s="563">
        <f t="shared" si="1743"/>
        <v>0</v>
      </c>
      <c r="BR214" s="322">
        <f t="shared" si="1904"/>
        <v>0</v>
      </c>
      <c r="BS214" s="27" t="b">
        <f>D214='Orçamento Detalhado'!J220</f>
        <v>1</v>
      </c>
    </row>
    <row r="215" spans="2:71" ht="18" customHeight="1" outlineLevel="2" thickTop="1" thickBot="1">
      <c r="B215" s="213" t="s">
        <v>563</v>
      </c>
      <c r="C215" s="275" t="str">
        <f>IF(VLOOKUP(B215,'Orçamento Detalhado'!$A$11:$I$531,4,)="","",(VLOOKUP(B215,'Orçamento Detalhado'!$A$11:$I$531,4,)))</f>
        <v>Esquadria de madeira</v>
      </c>
      <c r="D215" s="276" t="str">
        <f>IF(B215="","",VLOOKUP($B215,'Orçamento Detalhado'!$A$11:$J$531,10,))</f>
        <v/>
      </c>
      <c r="E215" s="277">
        <f t="shared" si="1903"/>
        <v>0</v>
      </c>
      <c r="F215" s="574">
        <v>211</v>
      </c>
      <c r="G215" s="278">
        <f t="shared" si="1871"/>
        <v>0</v>
      </c>
      <c r="H215" s="561"/>
      <c r="I215" s="278">
        <f t="shared" si="1969"/>
        <v>0</v>
      </c>
      <c r="J215" s="561"/>
      <c r="K215" s="278">
        <f t="shared" si="1970"/>
        <v>0</v>
      </c>
      <c r="L215" s="561"/>
      <c r="M215" s="278">
        <f t="shared" si="1971"/>
        <v>0</v>
      </c>
      <c r="N215" s="561"/>
      <c r="O215" s="278">
        <f t="shared" si="1972"/>
        <v>0</v>
      </c>
      <c r="P215" s="561"/>
      <c r="Q215" s="278">
        <f t="shared" si="1973"/>
        <v>0</v>
      </c>
      <c r="R215" s="561"/>
      <c r="S215" s="278">
        <f t="shared" si="1974"/>
        <v>0</v>
      </c>
      <c r="T215" s="561"/>
      <c r="U215" s="278">
        <f t="shared" si="1975"/>
        <v>0</v>
      </c>
      <c r="V215" s="561"/>
      <c r="W215" s="278">
        <f t="shared" si="1976"/>
        <v>0</v>
      </c>
      <c r="X215" s="561"/>
      <c r="Y215" s="278">
        <f t="shared" si="1977"/>
        <v>0</v>
      </c>
      <c r="Z215" s="561"/>
      <c r="AA215" s="278">
        <f t="shared" si="1978"/>
        <v>0</v>
      </c>
      <c r="AB215" s="561"/>
      <c r="AC215" s="278">
        <f t="shared" si="1979"/>
        <v>0</v>
      </c>
      <c r="AD215" s="561"/>
      <c r="AE215" s="278">
        <f t="shared" si="1980"/>
        <v>0</v>
      </c>
      <c r="AF215" s="561"/>
      <c r="AG215" s="278">
        <f t="shared" si="1981"/>
        <v>0</v>
      </c>
      <c r="AH215" s="561"/>
      <c r="AI215" s="278">
        <f t="shared" si="1982"/>
        <v>0</v>
      </c>
      <c r="AJ215" s="561"/>
      <c r="AK215" s="278">
        <f t="shared" si="1983"/>
        <v>0</v>
      </c>
      <c r="AL215" s="561"/>
      <c r="AM215" s="278">
        <f t="shared" si="1984"/>
        <v>0</v>
      </c>
      <c r="AN215" s="561"/>
      <c r="AO215" s="278">
        <f t="shared" si="1985"/>
        <v>0</v>
      </c>
      <c r="AP215" s="561"/>
      <c r="AQ215" s="278">
        <f t="shared" si="1986"/>
        <v>0</v>
      </c>
      <c r="AR215" s="561"/>
      <c r="AS215" s="278">
        <f t="shared" si="1987"/>
        <v>0</v>
      </c>
      <c r="AT215" s="561"/>
      <c r="AU215" s="278">
        <f t="shared" si="1988"/>
        <v>0</v>
      </c>
      <c r="AV215" s="561"/>
      <c r="AW215" s="278">
        <f t="shared" si="1989"/>
        <v>0</v>
      </c>
      <c r="AX215" s="561"/>
      <c r="AY215" s="278">
        <f t="shared" si="1990"/>
        <v>0</v>
      </c>
      <c r="AZ215" s="561"/>
      <c r="BA215" s="278">
        <f t="shared" si="1991"/>
        <v>0</v>
      </c>
      <c r="BB215" s="561"/>
      <c r="BC215" s="278">
        <f t="shared" si="1992"/>
        <v>0</v>
      </c>
      <c r="BD215" s="561"/>
      <c r="BE215" s="278">
        <f t="shared" si="1993"/>
        <v>0</v>
      </c>
      <c r="BF215" s="561"/>
      <c r="BG215" s="278">
        <f t="shared" si="1994"/>
        <v>0</v>
      </c>
      <c r="BH215" s="561"/>
      <c r="BI215" s="278">
        <f t="shared" si="1995"/>
        <v>0</v>
      </c>
      <c r="BJ215" s="561"/>
      <c r="BK215" s="278">
        <f t="shared" si="1996"/>
        <v>0</v>
      </c>
      <c r="BL215" s="561"/>
      <c r="BM215" s="278">
        <f t="shared" si="1997"/>
        <v>0</v>
      </c>
      <c r="BN215" s="561"/>
      <c r="BO215" s="278">
        <f t="shared" si="1998"/>
        <v>0</v>
      </c>
      <c r="BP215" s="561"/>
      <c r="BQ215" s="563">
        <f t="shared" si="1743"/>
        <v>0</v>
      </c>
      <c r="BR215" s="322">
        <f t="shared" si="1904"/>
        <v>0</v>
      </c>
      <c r="BS215" s="27" t="b">
        <f>D215='Orçamento Detalhado'!J221</f>
        <v>1</v>
      </c>
    </row>
    <row r="216" spans="2:71" ht="18" customHeight="1" outlineLevel="2" thickTop="1" thickBot="1">
      <c r="B216" s="213" t="s">
        <v>565</v>
      </c>
      <c r="C216" s="275" t="str">
        <f>IF(VLOOKUP(B216,'Orçamento Detalhado'!$A$11:$I$531,4,)="","",(VLOOKUP(B216,'Orçamento Detalhado'!$A$11:$I$531,4,)))</f>
        <v>Esquadria de ferro</v>
      </c>
      <c r="D216" s="276" t="str">
        <f>IF(B216="","",VLOOKUP($B216,'Orçamento Detalhado'!$A$11:$J$531,10,))</f>
        <v/>
      </c>
      <c r="E216" s="277">
        <f t="shared" si="1903"/>
        <v>0</v>
      </c>
      <c r="F216" s="574">
        <v>212</v>
      </c>
      <c r="G216" s="278">
        <f t="shared" si="1871"/>
        <v>0</v>
      </c>
      <c r="H216" s="561"/>
      <c r="I216" s="278">
        <f t="shared" si="1969"/>
        <v>0</v>
      </c>
      <c r="J216" s="561"/>
      <c r="K216" s="278">
        <f t="shared" si="1970"/>
        <v>0</v>
      </c>
      <c r="L216" s="561"/>
      <c r="M216" s="278">
        <f t="shared" si="1971"/>
        <v>0</v>
      </c>
      <c r="N216" s="561"/>
      <c r="O216" s="278">
        <f t="shared" si="1972"/>
        <v>0</v>
      </c>
      <c r="P216" s="561"/>
      <c r="Q216" s="278">
        <f t="shared" si="1973"/>
        <v>0</v>
      </c>
      <c r="R216" s="561"/>
      <c r="S216" s="278">
        <f t="shared" si="1974"/>
        <v>0</v>
      </c>
      <c r="T216" s="561"/>
      <c r="U216" s="278">
        <f t="shared" si="1975"/>
        <v>0</v>
      </c>
      <c r="V216" s="561"/>
      <c r="W216" s="278">
        <f t="shared" si="1976"/>
        <v>0</v>
      </c>
      <c r="X216" s="561"/>
      <c r="Y216" s="278">
        <f t="shared" si="1977"/>
        <v>0</v>
      </c>
      <c r="Z216" s="561"/>
      <c r="AA216" s="278">
        <f t="shared" si="1978"/>
        <v>0</v>
      </c>
      <c r="AB216" s="561"/>
      <c r="AC216" s="278">
        <f t="shared" si="1979"/>
        <v>0</v>
      </c>
      <c r="AD216" s="561"/>
      <c r="AE216" s="278">
        <f t="shared" si="1980"/>
        <v>0</v>
      </c>
      <c r="AF216" s="561"/>
      <c r="AG216" s="278">
        <f t="shared" si="1981"/>
        <v>0</v>
      </c>
      <c r="AH216" s="561"/>
      <c r="AI216" s="278">
        <f t="shared" si="1982"/>
        <v>0</v>
      </c>
      <c r="AJ216" s="561"/>
      <c r="AK216" s="278">
        <f t="shared" si="1983"/>
        <v>0</v>
      </c>
      <c r="AL216" s="561"/>
      <c r="AM216" s="278">
        <f t="shared" si="1984"/>
        <v>0</v>
      </c>
      <c r="AN216" s="561"/>
      <c r="AO216" s="278">
        <f t="shared" si="1985"/>
        <v>0</v>
      </c>
      <c r="AP216" s="561"/>
      <c r="AQ216" s="278">
        <f t="shared" si="1986"/>
        <v>0</v>
      </c>
      <c r="AR216" s="561"/>
      <c r="AS216" s="278">
        <f t="shared" si="1987"/>
        <v>0</v>
      </c>
      <c r="AT216" s="561"/>
      <c r="AU216" s="278">
        <f t="shared" si="1988"/>
        <v>0</v>
      </c>
      <c r="AV216" s="561"/>
      <c r="AW216" s="278">
        <f t="shared" si="1989"/>
        <v>0</v>
      </c>
      <c r="AX216" s="561"/>
      <c r="AY216" s="278">
        <f t="shared" si="1990"/>
        <v>0</v>
      </c>
      <c r="AZ216" s="561"/>
      <c r="BA216" s="278">
        <f t="shared" si="1991"/>
        <v>0</v>
      </c>
      <c r="BB216" s="561"/>
      <c r="BC216" s="278">
        <f t="shared" si="1992"/>
        <v>0</v>
      </c>
      <c r="BD216" s="561"/>
      <c r="BE216" s="278">
        <f t="shared" si="1993"/>
        <v>0</v>
      </c>
      <c r="BF216" s="561"/>
      <c r="BG216" s="278">
        <f t="shared" si="1994"/>
        <v>0</v>
      </c>
      <c r="BH216" s="561"/>
      <c r="BI216" s="278">
        <f t="shared" si="1995"/>
        <v>0</v>
      </c>
      <c r="BJ216" s="561"/>
      <c r="BK216" s="278">
        <f t="shared" si="1996"/>
        <v>0</v>
      </c>
      <c r="BL216" s="561"/>
      <c r="BM216" s="278">
        <f t="shared" si="1997"/>
        <v>0</v>
      </c>
      <c r="BN216" s="561"/>
      <c r="BO216" s="278">
        <f t="shared" si="1998"/>
        <v>0</v>
      </c>
      <c r="BP216" s="561"/>
      <c r="BQ216" s="563">
        <f t="shared" si="1743"/>
        <v>0</v>
      </c>
      <c r="BR216" s="322">
        <f t="shared" si="1904"/>
        <v>0</v>
      </c>
      <c r="BS216" s="27" t="b">
        <f>D216='Orçamento Detalhado'!J222</f>
        <v>1</v>
      </c>
    </row>
    <row r="217" spans="2:71" ht="18" customHeight="1" outlineLevel="2" thickTop="1" thickBot="1">
      <c r="B217" s="213" t="s">
        <v>567</v>
      </c>
      <c r="C217" s="275" t="str">
        <f>IF(VLOOKUP(B217,'Orçamento Detalhado'!$A$11:$I$531,4,)="","",(VLOOKUP(B217,'Orçamento Detalhado'!$A$11:$I$531,4,)))</f>
        <v>Rodapés de madeira</v>
      </c>
      <c r="D217" s="276" t="str">
        <f>IF(B217="","",VLOOKUP($B217,'Orçamento Detalhado'!$A$11:$J$531,10,))</f>
        <v/>
      </c>
      <c r="E217" s="277">
        <f t="shared" si="1903"/>
        <v>0</v>
      </c>
      <c r="F217" s="574">
        <v>213</v>
      </c>
      <c r="G217" s="278">
        <f t="shared" si="1871"/>
        <v>0</v>
      </c>
      <c r="H217" s="561"/>
      <c r="I217" s="278">
        <f t="shared" si="1969"/>
        <v>0</v>
      </c>
      <c r="J217" s="561"/>
      <c r="K217" s="278">
        <f t="shared" si="1970"/>
        <v>0</v>
      </c>
      <c r="L217" s="561"/>
      <c r="M217" s="278">
        <f t="shared" si="1971"/>
        <v>0</v>
      </c>
      <c r="N217" s="561"/>
      <c r="O217" s="278">
        <f t="shared" si="1972"/>
        <v>0</v>
      </c>
      <c r="P217" s="561"/>
      <c r="Q217" s="278">
        <f t="shared" si="1973"/>
        <v>0</v>
      </c>
      <c r="R217" s="561"/>
      <c r="S217" s="278">
        <f t="shared" si="1974"/>
        <v>0</v>
      </c>
      <c r="T217" s="561"/>
      <c r="U217" s="278">
        <f t="shared" si="1975"/>
        <v>0</v>
      </c>
      <c r="V217" s="561"/>
      <c r="W217" s="278">
        <f t="shared" si="1976"/>
        <v>0</v>
      </c>
      <c r="X217" s="561"/>
      <c r="Y217" s="278">
        <f t="shared" si="1977"/>
        <v>0</v>
      </c>
      <c r="Z217" s="561"/>
      <c r="AA217" s="278">
        <f t="shared" si="1978"/>
        <v>0</v>
      </c>
      <c r="AB217" s="561"/>
      <c r="AC217" s="278">
        <f t="shared" si="1979"/>
        <v>0</v>
      </c>
      <c r="AD217" s="561"/>
      <c r="AE217" s="278">
        <f t="shared" si="1980"/>
        <v>0</v>
      </c>
      <c r="AF217" s="561"/>
      <c r="AG217" s="278">
        <f t="shared" si="1981"/>
        <v>0</v>
      </c>
      <c r="AH217" s="561"/>
      <c r="AI217" s="278">
        <f t="shared" si="1982"/>
        <v>0</v>
      </c>
      <c r="AJ217" s="561"/>
      <c r="AK217" s="278">
        <f t="shared" si="1983"/>
        <v>0</v>
      </c>
      <c r="AL217" s="561"/>
      <c r="AM217" s="278">
        <f t="shared" si="1984"/>
        <v>0</v>
      </c>
      <c r="AN217" s="561"/>
      <c r="AO217" s="278">
        <f t="shared" si="1985"/>
        <v>0</v>
      </c>
      <c r="AP217" s="561"/>
      <c r="AQ217" s="278">
        <f t="shared" si="1986"/>
        <v>0</v>
      </c>
      <c r="AR217" s="561"/>
      <c r="AS217" s="278">
        <f t="shared" si="1987"/>
        <v>0</v>
      </c>
      <c r="AT217" s="561"/>
      <c r="AU217" s="278">
        <f t="shared" si="1988"/>
        <v>0</v>
      </c>
      <c r="AV217" s="561"/>
      <c r="AW217" s="278">
        <f t="shared" si="1989"/>
        <v>0</v>
      </c>
      <c r="AX217" s="561"/>
      <c r="AY217" s="278">
        <f t="shared" si="1990"/>
        <v>0</v>
      </c>
      <c r="AZ217" s="561"/>
      <c r="BA217" s="278">
        <f t="shared" si="1991"/>
        <v>0</v>
      </c>
      <c r="BB217" s="561"/>
      <c r="BC217" s="278">
        <f t="shared" si="1992"/>
        <v>0</v>
      </c>
      <c r="BD217" s="561"/>
      <c r="BE217" s="278">
        <f t="shared" si="1993"/>
        <v>0</v>
      </c>
      <c r="BF217" s="561"/>
      <c r="BG217" s="278">
        <f t="shared" si="1994"/>
        <v>0</v>
      </c>
      <c r="BH217" s="561"/>
      <c r="BI217" s="278">
        <f t="shared" si="1995"/>
        <v>0</v>
      </c>
      <c r="BJ217" s="561"/>
      <c r="BK217" s="278">
        <f t="shared" si="1996"/>
        <v>0</v>
      </c>
      <c r="BL217" s="561"/>
      <c r="BM217" s="278">
        <f t="shared" si="1997"/>
        <v>0</v>
      </c>
      <c r="BN217" s="561"/>
      <c r="BO217" s="278">
        <f t="shared" si="1998"/>
        <v>0</v>
      </c>
      <c r="BP217" s="561"/>
      <c r="BQ217" s="563">
        <f t="shared" si="1743"/>
        <v>0</v>
      </c>
      <c r="BR217" s="322">
        <f t="shared" si="1904"/>
        <v>0</v>
      </c>
      <c r="BS217" s="27" t="b">
        <f>D217='Orçamento Detalhado'!J223</f>
        <v>1</v>
      </c>
    </row>
    <row r="218" spans="2:71" ht="18" customHeight="1" outlineLevel="2" thickTop="1" thickBot="1">
      <c r="B218" s="213" t="s">
        <v>569</v>
      </c>
      <c r="C218" s="275" t="str">
        <f>IF(VLOOKUP(B218,'Orçamento Detalhado'!$A$11:$I$531,4,)="","",(VLOOKUP(B218,'Orçamento Detalhado'!$A$11:$I$531,4,)))</f>
        <v>Demarcação de vagas de garagem</v>
      </c>
      <c r="D218" s="276" t="str">
        <f>IF(B218="","",VLOOKUP($B218,'Orçamento Detalhado'!$A$11:$J$531,10,))</f>
        <v/>
      </c>
      <c r="E218" s="277">
        <f t="shared" si="1903"/>
        <v>0</v>
      </c>
      <c r="F218" s="574">
        <v>214</v>
      </c>
      <c r="G218" s="278">
        <f t="shared" si="1871"/>
        <v>0</v>
      </c>
      <c r="H218" s="561"/>
      <c r="I218" s="278">
        <f t="shared" si="1969"/>
        <v>0</v>
      </c>
      <c r="J218" s="561"/>
      <c r="K218" s="278">
        <f t="shared" si="1970"/>
        <v>0</v>
      </c>
      <c r="L218" s="561"/>
      <c r="M218" s="278">
        <f t="shared" si="1971"/>
        <v>0</v>
      </c>
      <c r="N218" s="561"/>
      <c r="O218" s="278">
        <f t="shared" si="1972"/>
        <v>0</v>
      </c>
      <c r="P218" s="561"/>
      <c r="Q218" s="278">
        <f t="shared" si="1973"/>
        <v>0</v>
      </c>
      <c r="R218" s="561"/>
      <c r="S218" s="278">
        <f t="shared" si="1974"/>
        <v>0</v>
      </c>
      <c r="T218" s="561"/>
      <c r="U218" s="278">
        <f t="shared" si="1975"/>
        <v>0</v>
      </c>
      <c r="V218" s="561"/>
      <c r="W218" s="278">
        <f t="shared" si="1976"/>
        <v>0</v>
      </c>
      <c r="X218" s="561"/>
      <c r="Y218" s="278">
        <f t="shared" si="1977"/>
        <v>0</v>
      </c>
      <c r="Z218" s="561"/>
      <c r="AA218" s="278">
        <f t="shared" si="1978"/>
        <v>0</v>
      </c>
      <c r="AB218" s="561"/>
      <c r="AC218" s="278">
        <f t="shared" si="1979"/>
        <v>0</v>
      </c>
      <c r="AD218" s="561"/>
      <c r="AE218" s="278">
        <f t="shared" si="1980"/>
        <v>0</v>
      </c>
      <c r="AF218" s="561"/>
      <c r="AG218" s="278">
        <f t="shared" si="1981"/>
        <v>0</v>
      </c>
      <c r="AH218" s="561"/>
      <c r="AI218" s="278">
        <f t="shared" si="1982"/>
        <v>0</v>
      </c>
      <c r="AJ218" s="561"/>
      <c r="AK218" s="278">
        <f t="shared" si="1983"/>
        <v>0</v>
      </c>
      <c r="AL218" s="561"/>
      <c r="AM218" s="278">
        <f t="shared" si="1984"/>
        <v>0</v>
      </c>
      <c r="AN218" s="561"/>
      <c r="AO218" s="278">
        <f t="shared" si="1985"/>
        <v>0</v>
      </c>
      <c r="AP218" s="561"/>
      <c r="AQ218" s="278">
        <f t="shared" si="1986"/>
        <v>0</v>
      </c>
      <c r="AR218" s="561"/>
      <c r="AS218" s="278">
        <f t="shared" si="1987"/>
        <v>0</v>
      </c>
      <c r="AT218" s="561"/>
      <c r="AU218" s="278">
        <f t="shared" si="1988"/>
        <v>0</v>
      </c>
      <c r="AV218" s="561"/>
      <c r="AW218" s="278">
        <f t="shared" si="1989"/>
        <v>0</v>
      </c>
      <c r="AX218" s="561"/>
      <c r="AY218" s="278">
        <f t="shared" si="1990"/>
        <v>0</v>
      </c>
      <c r="AZ218" s="561"/>
      <c r="BA218" s="278">
        <f t="shared" si="1991"/>
        <v>0</v>
      </c>
      <c r="BB218" s="561"/>
      <c r="BC218" s="278">
        <f t="shared" si="1992"/>
        <v>0</v>
      </c>
      <c r="BD218" s="561"/>
      <c r="BE218" s="278">
        <f t="shared" si="1993"/>
        <v>0</v>
      </c>
      <c r="BF218" s="561"/>
      <c r="BG218" s="278">
        <f t="shared" si="1994"/>
        <v>0</v>
      </c>
      <c r="BH218" s="561"/>
      <c r="BI218" s="278">
        <f t="shared" si="1995"/>
        <v>0</v>
      </c>
      <c r="BJ218" s="561"/>
      <c r="BK218" s="278">
        <f t="shared" si="1996"/>
        <v>0</v>
      </c>
      <c r="BL218" s="561"/>
      <c r="BM218" s="278">
        <f t="shared" si="1997"/>
        <v>0</v>
      </c>
      <c r="BN218" s="561"/>
      <c r="BO218" s="278">
        <f t="shared" si="1998"/>
        <v>0</v>
      </c>
      <c r="BP218" s="561"/>
      <c r="BQ218" s="563">
        <f t="shared" si="1743"/>
        <v>0</v>
      </c>
      <c r="BR218" s="322">
        <f t="shared" si="1904"/>
        <v>0</v>
      </c>
      <c r="BS218" s="27" t="b">
        <f>D218='Orçamento Detalhado'!J224</f>
        <v>1</v>
      </c>
    </row>
    <row r="219" spans="2:71" ht="18" customHeight="1" outlineLevel="2" thickTop="1" thickBot="1">
      <c r="B219" s="213" t="s">
        <v>571</v>
      </c>
      <c r="C219" s="275" t="str">
        <f>IF(VLOOKUP(B219,'Orçamento Detalhado'!$A$11:$I$531,4,)="","",(VLOOKUP(B219,'Orçamento Detalhado'!$A$11:$I$531,4,)))</f>
        <v/>
      </c>
      <c r="D219" s="276" t="str">
        <f>IF(B219="","",VLOOKUP($B219,'Orçamento Detalhado'!$A$11:$J$531,10,))</f>
        <v/>
      </c>
      <c r="E219" s="277">
        <f t="shared" si="1903"/>
        <v>0</v>
      </c>
      <c r="F219" s="574">
        <v>215</v>
      </c>
      <c r="G219" s="278">
        <f t="shared" si="1871"/>
        <v>0</v>
      </c>
      <c r="H219" s="561"/>
      <c r="I219" s="278">
        <f t="shared" si="1969"/>
        <v>0</v>
      </c>
      <c r="J219" s="561"/>
      <c r="K219" s="278">
        <f t="shared" si="1970"/>
        <v>0</v>
      </c>
      <c r="L219" s="561"/>
      <c r="M219" s="278">
        <f t="shared" si="1971"/>
        <v>0</v>
      </c>
      <c r="N219" s="561"/>
      <c r="O219" s="278">
        <f t="shared" si="1972"/>
        <v>0</v>
      </c>
      <c r="P219" s="561"/>
      <c r="Q219" s="278">
        <f t="shared" si="1973"/>
        <v>0</v>
      </c>
      <c r="R219" s="561"/>
      <c r="S219" s="278">
        <f t="shared" si="1974"/>
        <v>0</v>
      </c>
      <c r="T219" s="561"/>
      <c r="U219" s="278">
        <f t="shared" si="1975"/>
        <v>0</v>
      </c>
      <c r="V219" s="561"/>
      <c r="W219" s="278">
        <f t="shared" si="1976"/>
        <v>0</v>
      </c>
      <c r="X219" s="561"/>
      <c r="Y219" s="278">
        <f t="shared" si="1977"/>
        <v>0</v>
      </c>
      <c r="Z219" s="561"/>
      <c r="AA219" s="278">
        <f t="shared" si="1978"/>
        <v>0</v>
      </c>
      <c r="AB219" s="561"/>
      <c r="AC219" s="278">
        <f t="shared" si="1979"/>
        <v>0</v>
      </c>
      <c r="AD219" s="561"/>
      <c r="AE219" s="278">
        <f t="shared" si="1980"/>
        <v>0</v>
      </c>
      <c r="AF219" s="561"/>
      <c r="AG219" s="278">
        <f t="shared" si="1981"/>
        <v>0</v>
      </c>
      <c r="AH219" s="561"/>
      <c r="AI219" s="278">
        <f t="shared" si="1982"/>
        <v>0</v>
      </c>
      <c r="AJ219" s="561"/>
      <c r="AK219" s="278">
        <f t="shared" si="1983"/>
        <v>0</v>
      </c>
      <c r="AL219" s="561"/>
      <c r="AM219" s="278">
        <f t="shared" si="1984"/>
        <v>0</v>
      </c>
      <c r="AN219" s="561"/>
      <c r="AO219" s="278">
        <f t="shared" si="1985"/>
        <v>0</v>
      </c>
      <c r="AP219" s="561"/>
      <c r="AQ219" s="278">
        <f t="shared" si="1986"/>
        <v>0</v>
      </c>
      <c r="AR219" s="561"/>
      <c r="AS219" s="278">
        <f t="shared" si="1987"/>
        <v>0</v>
      </c>
      <c r="AT219" s="561"/>
      <c r="AU219" s="278">
        <f t="shared" si="1988"/>
        <v>0</v>
      </c>
      <c r="AV219" s="561"/>
      <c r="AW219" s="278">
        <f t="shared" si="1989"/>
        <v>0</v>
      </c>
      <c r="AX219" s="561"/>
      <c r="AY219" s="278">
        <f t="shared" si="1990"/>
        <v>0</v>
      </c>
      <c r="AZ219" s="561"/>
      <c r="BA219" s="278">
        <f t="shared" si="1991"/>
        <v>0</v>
      </c>
      <c r="BB219" s="561"/>
      <c r="BC219" s="278">
        <f t="shared" si="1992"/>
        <v>0</v>
      </c>
      <c r="BD219" s="561"/>
      <c r="BE219" s="278">
        <f t="shared" si="1993"/>
        <v>0</v>
      </c>
      <c r="BF219" s="561"/>
      <c r="BG219" s="278">
        <f t="shared" si="1994"/>
        <v>0</v>
      </c>
      <c r="BH219" s="561"/>
      <c r="BI219" s="278">
        <f t="shared" si="1995"/>
        <v>0</v>
      </c>
      <c r="BJ219" s="561"/>
      <c r="BK219" s="278">
        <f t="shared" si="1996"/>
        <v>0</v>
      </c>
      <c r="BL219" s="561"/>
      <c r="BM219" s="278">
        <f t="shared" si="1997"/>
        <v>0</v>
      </c>
      <c r="BN219" s="561"/>
      <c r="BO219" s="278">
        <f t="shared" si="1998"/>
        <v>0</v>
      </c>
      <c r="BP219" s="561"/>
      <c r="BQ219" s="563">
        <f t="shared" si="1743"/>
        <v>0</v>
      </c>
      <c r="BR219" s="322">
        <f t="shared" si="1904"/>
        <v>0</v>
      </c>
      <c r="BS219" s="27" t="b">
        <f>D219='Orçamento Detalhado'!J225</f>
        <v>1</v>
      </c>
    </row>
    <row r="220" spans="2:71" ht="18" customHeight="1" outlineLevel="2" thickTop="1" thickBot="1">
      <c r="B220" s="213" t="s">
        <v>572</v>
      </c>
      <c r="C220" s="275" t="str">
        <f>IF(VLOOKUP(B220,'Orçamento Detalhado'!$A$11:$I$531,4,)="","",(VLOOKUP(B220,'Orçamento Detalhado'!$A$11:$I$531,4,)))</f>
        <v/>
      </c>
      <c r="D220" s="276" t="str">
        <f>IF(B220="","",VLOOKUP($B220,'Orçamento Detalhado'!$A$11:$J$531,10,))</f>
        <v/>
      </c>
      <c r="E220" s="277">
        <f t="shared" si="1903"/>
        <v>0</v>
      </c>
      <c r="F220" s="574">
        <v>216</v>
      </c>
      <c r="G220" s="278">
        <f t="shared" si="1871"/>
        <v>0</v>
      </c>
      <c r="H220" s="561"/>
      <c r="I220" s="278">
        <f t="shared" si="1969"/>
        <v>0</v>
      </c>
      <c r="J220" s="561"/>
      <c r="K220" s="278">
        <f t="shared" si="1970"/>
        <v>0</v>
      </c>
      <c r="L220" s="561"/>
      <c r="M220" s="278">
        <f t="shared" si="1971"/>
        <v>0</v>
      </c>
      <c r="N220" s="561"/>
      <c r="O220" s="278">
        <f t="shared" si="1972"/>
        <v>0</v>
      </c>
      <c r="P220" s="561"/>
      <c r="Q220" s="278">
        <f t="shared" si="1973"/>
        <v>0</v>
      </c>
      <c r="R220" s="561"/>
      <c r="S220" s="278">
        <f t="shared" si="1974"/>
        <v>0</v>
      </c>
      <c r="T220" s="561"/>
      <c r="U220" s="278">
        <f t="shared" si="1975"/>
        <v>0</v>
      </c>
      <c r="V220" s="561"/>
      <c r="W220" s="278">
        <f t="shared" si="1976"/>
        <v>0</v>
      </c>
      <c r="X220" s="561"/>
      <c r="Y220" s="278">
        <f t="shared" si="1977"/>
        <v>0</v>
      </c>
      <c r="Z220" s="561"/>
      <c r="AA220" s="278">
        <f t="shared" si="1978"/>
        <v>0</v>
      </c>
      <c r="AB220" s="561"/>
      <c r="AC220" s="278">
        <f t="shared" si="1979"/>
        <v>0</v>
      </c>
      <c r="AD220" s="561"/>
      <c r="AE220" s="278">
        <f t="shared" si="1980"/>
        <v>0</v>
      </c>
      <c r="AF220" s="561"/>
      <c r="AG220" s="278">
        <f t="shared" si="1981"/>
        <v>0</v>
      </c>
      <c r="AH220" s="561"/>
      <c r="AI220" s="278">
        <f t="shared" si="1982"/>
        <v>0</v>
      </c>
      <c r="AJ220" s="561"/>
      <c r="AK220" s="278">
        <f t="shared" si="1983"/>
        <v>0</v>
      </c>
      <c r="AL220" s="561"/>
      <c r="AM220" s="278">
        <f t="shared" si="1984"/>
        <v>0</v>
      </c>
      <c r="AN220" s="561"/>
      <c r="AO220" s="278">
        <f t="shared" si="1985"/>
        <v>0</v>
      </c>
      <c r="AP220" s="561"/>
      <c r="AQ220" s="278">
        <f t="shared" si="1986"/>
        <v>0</v>
      </c>
      <c r="AR220" s="561"/>
      <c r="AS220" s="278">
        <f t="shared" si="1987"/>
        <v>0</v>
      </c>
      <c r="AT220" s="561" t="s">
        <v>1053</v>
      </c>
      <c r="AU220" s="278">
        <f t="shared" si="1988"/>
        <v>0</v>
      </c>
      <c r="AV220" s="561" t="s">
        <v>1053</v>
      </c>
      <c r="AW220" s="278">
        <f t="shared" si="1989"/>
        <v>0</v>
      </c>
      <c r="AX220" s="561"/>
      <c r="AY220" s="278">
        <f t="shared" si="1990"/>
        <v>0</v>
      </c>
      <c r="AZ220" s="561" t="s">
        <v>1053</v>
      </c>
      <c r="BA220" s="278">
        <f t="shared" si="1991"/>
        <v>0</v>
      </c>
      <c r="BB220" s="561" t="s">
        <v>1053</v>
      </c>
      <c r="BC220" s="278">
        <f t="shared" si="1992"/>
        <v>0</v>
      </c>
      <c r="BD220" s="561" t="s">
        <v>1053</v>
      </c>
      <c r="BE220" s="278">
        <f t="shared" si="1993"/>
        <v>0</v>
      </c>
      <c r="BF220" s="561"/>
      <c r="BG220" s="278">
        <f t="shared" si="1994"/>
        <v>0</v>
      </c>
      <c r="BH220" s="561"/>
      <c r="BI220" s="278">
        <f t="shared" si="1995"/>
        <v>0</v>
      </c>
      <c r="BJ220" s="561"/>
      <c r="BK220" s="278">
        <f t="shared" si="1996"/>
        <v>0</v>
      </c>
      <c r="BL220" s="561"/>
      <c r="BM220" s="278">
        <f t="shared" si="1997"/>
        <v>0</v>
      </c>
      <c r="BN220" s="561"/>
      <c r="BO220" s="278">
        <f t="shared" si="1998"/>
        <v>0</v>
      </c>
      <c r="BP220" s="561"/>
      <c r="BQ220" s="563">
        <f t="shared" si="1743"/>
        <v>0</v>
      </c>
      <c r="BR220" s="322">
        <f t="shared" si="1904"/>
        <v>0</v>
      </c>
      <c r="BS220" s="27" t="b">
        <f>D220='Orçamento Detalhado'!J226</f>
        <v>1</v>
      </c>
    </row>
    <row r="221" spans="2:71" ht="18" customHeight="1" outlineLevel="2" thickTop="1" thickBot="1">
      <c r="B221" s="213" t="s">
        <v>573</v>
      </c>
      <c r="C221" s="275" t="str">
        <f>IF(VLOOKUP(B221,'Orçamento Detalhado'!$A$11:$I$531,4,)="","",(VLOOKUP(B221,'Orçamento Detalhado'!$A$11:$I$531,4,)))</f>
        <v/>
      </c>
      <c r="D221" s="276" t="str">
        <f>IF(B221="","",VLOOKUP($B221,'Orçamento Detalhado'!$A$11:$J$531,10,))</f>
        <v/>
      </c>
      <c r="E221" s="277">
        <f t="shared" si="1903"/>
        <v>0</v>
      </c>
      <c r="F221" s="574">
        <v>217</v>
      </c>
      <c r="G221" s="278">
        <f t="shared" ref="G221:G222" si="1999">IFERROR($D221*H221,0)</f>
        <v>0</v>
      </c>
      <c r="H221" s="561"/>
      <c r="I221" s="278">
        <f t="shared" ref="I221:I222" si="2000">IFERROR($D221*J221,0)</f>
        <v>0</v>
      </c>
      <c r="J221" s="561"/>
      <c r="K221" s="278">
        <f t="shared" ref="K221:K222" si="2001">IFERROR($D221*L221,0)</f>
        <v>0</v>
      </c>
      <c r="L221" s="561"/>
      <c r="M221" s="278">
        <f t="shared" ref="M221:M222" si="2002">IFERROR($D221*N221,0)</f>
        <v>0</v>
      </c>
      <c r="N221" s="561"/>
      <c r="O221" s="278">
        <f t="shared" ref="O221:O222" si="2003">IFERROR($D221*P221,0)</f>
        <v>0</v>
      </c>
      <c r="P221" s="561"/>
      <c r="Q221" s="278">
        <f t="shared" ref="Q221:Q222" si="2004">IFERROR($D221*R221,0)</f>
        <v>0</v>
      </c>
      <c r="R221" s="561"/>
      <c r="S221" s="278">
        <f t="shared" ref="S221:S222" si="2005">IFERROR($D221*T221,0)</f>
        <v>0</v>
      </c>
      <c r="T221" s="561"/>
      <c r="U221" s="278">
        <f t="shared" ref="U221:U222" si="2006">IFERROR($D221*V221,0)</f>
        <v>0</v>
      </c>
      <c r="V221" s="561"/>
      <c r="W221" s="278">
        <f t="shared" ref="W221:W222" si="2007">IFERROR($D221*X221,0)</f>
        <v>0</v>
      </c>
      <c r="X221" s="561"/>
      <c r="Y221" s="278">
        <f t="shared" ref="Y221:Y222" si="2008">IFERROR($D221*Z221,0)</f>
        <v>0</v>
      </c>
      <c r="Z221" s="561"/>
      <c r="AA221" s="278">
        <f t="shared" ref="AA221:AA222" si="2009">IFERROR($D221*AB221,0)</f>
        <v>0</v>
      </c>
      <c r="AB221" s="561"/>
      <c r="AC221" s="278">
        <f t="shared" ref="AC221:AC222" si="2010">IFERROR($D221*AD221,0)</f>
        <v>0</v>
      </c>
      <c r="AD221" s="561"/>
      <c r="AE221" s="278">
        <f t="shared" ref="AE221:AE222" si="2011">IFERROR($D221*AF221,0)</f>
        <v>0</v>
      </c>
      <c r="AF221" s="561"/>
      <c r="AG221" s="278">
        <f t="shared" ref="AG221:AG222" si="2012">IFERROR($D221*AH221,0)</f>
        <v>0</v>
      </c>
      <c r="AH221" s="561"/>
      <c r="AI221" s="278">
        <f t="shared" ref="AI221:AI222" si="2013">IFERROR($D221*AJ221,0)</f>
        <v>0</v>
      </c>
      <c r="AJ221" s="561"/>
      <c r="AK221" s="278">
        <f t="shared" ref="AK221:AK222" si="2014">IFERROR($D221*AL221,0)</f>
        <v>0</v>
      </c>
      <c r="AL221" s="561"/>
      <c r="AM221" s="278">
        <f t="shared" ref="AM221:AM222" si="2015">IFERROR($D221*AN221,0)</f>
        <v>0</v>
      </c>
      <c r="AN221" s="561"/>
      <c r="AO221" s="278">
        <f t="shared" ref="AO221:AO222" si="2016">IFERROR($D221*AP221,0)</f>
        <v>0</v>
      </c>
      <c r="AP221" s="561"/>
      <c r="AQ221" s="278">
        <f t="shared" ref="AQ221:AQ222" si="2017">IFERROR($D221*AR221,0)</f>
        <v>0</v>
      </c>
      <c r="AR221" s="561"/>
      <c r="AS221" s="278">
        <f t="shared" ref="AS221:AS222" si="2018">IFERROR($D221*AT221,0)</f>
        <v>0</v>
      </c>
      <c r="AT221" s="561" t="s">
        <v>1053</v>
      </c>
      <c r="AU221" s="278">
        <f t="shared" ref="AU221:AU222" si="2019">IFERROR($D221*AV221,0)</f>
        <v>0</v>
      </c>
      <c r="AV221" s="561" t="s">
        <v>1053</v>
      </c>
      <c r="AW221" s="278">
        <f t="shared" ref="AW221:AW222" si="2020">IFERROR($D221*AX221,0)</f>
        <v>0</v>
      </c>
      <c r="AX221" s="561"/>
      <c r="AY221" s="278">
        <f t="shared" ref="AY221:AY222" si="2021">IFERROR($D221*AZ221,0)</f>
        <v>0</v>
      </c>
      <c r="AZ221" s="561" t="s">
        <v>1053</v>
      </c>
      <c r="BA221" s="278">
        <f t="shared" ref="BA221:BA222" si="2022">IFERROR($D221*BB221,0)</f>
        <v>0</v>
      </c>
      <c r="BB221" s="561" t="s">
        <v>1053</v>
      </c>
      <c r="BC221" s="278">
        <f t="shared" ref="BC221:BC222" si="2023">IFERROR($D221*BD221,0)</f>
        <v>0</v>
      </c>
      <c r="BD221" s="561" t="s">
        <v>1053</v>
      </c>
      <c r="BE221" s="278">
        <f t="shared" ref="BE221:BE222" si="2024">IFERROR($D221*BF221,0)</f>
        <v>0</v>
      </c>
      <c r="BF221" s="561"/>
      <c r="BG221" s="278">
        <f t="shared" ref="BG221:BG222" si="2025">IFERROR($D221*BH221,0)</f>
        <v>0</v>
      </c>
      <c r="BH221" s="561"/>
      <c r="BI221" s="278">
        <f t="shared" ref="BI221:BI222" si="2026">IFERROR($D221*BJ221,0)</f>
        <v>0</v>
      </c>
      <c r="BJ221" s="561"/>
      <c r="BK221" s="278">
        <f t="shared" ref="BK221:BK222" si="2027">IFERROR($D221*BL221,0)</f>
        <v>0</v>
      </c>
      <c r="BL221" s="561"/>
      <c r="BM221" s="278">
        <f t="shared" ref="BM221:BM222" si="2028">IFERROR($D221*BN221,0)</f>
        <v>0</v>
      </c>
      <c r="BN221" s="561"/>
      <c r="BO221" s="278">
        <f t="shared" ref="BO221:BO222" si="2029">IFERROR($D221*BP221,0)</f>
        <v>0</v>
      </c>
      <c r="BP221" s="561"/>
      <c r="BQ221" s="563">
        <f t="shared" ref="BQ221:BQ222" si="2030">SUM(BN221,BL221,BJ221,BH221,BF221,BD221,BB221,AZ221,AX221,AV221,AT221,AR221,AP221,AN221,AL221,AJ221,AH221,AF221,AD221,AB221,Z221,X221,V221,T221,R221,P221,N221,L221,J221,H221,BP221)</f>
        <v>0</v>
      </c>
      <c r="BR221" s="322">
        <f t="shared" si="1904"/>
        <v>0</v>
      </c>
      <c r="BS221" s="27" t="b">
        <f>D221='Orçamento Detalhado'!J227</f>
        <v>1</v>
      </c>
    </row>
    <row r="222" spans="2:71" ht="18" customHeight="1" outlineLevel="2" thickTop="1" thickBot="1">
      <c r="B222" s="213" t="s">
        <v>574</v>
      </c>
      <c r="C222" s="275" t="str">
        <f>IF(VLOOKUP(B222,'Orçamento Detalhado'!$A$11:$I$531,4,)="","",(VLOOKUP(B222,'Orçamento Detalhado'!$A$11:$I$531,4,)))</f>
        <v/>
      </c>
      <c r="D222" s="276" t="str">
        <f>IF(B222="","",VLOOKUP($B222,'Orçamento Detalhado'!$A$11:$J$531,10,))</f>
        <v/>
      </c>
      <c r="E222" s="277">
        <f t="shared" si="1903"/>
        <v>0</v>
      </c>
      <c r="F222" s="574">
        <v>218</v>
      </c>
      <c r="G222" s="278">
        <f t="shared" si="1999"/>
        <v>0</v>
      </c>
      <c r="H222" s="561"/>
      <c r="I222" s="278">
        <f t="shared" si="2000"/>
        <v>0</v>
      </c>
      <c r="J222" s="561"/>
      <c r="K222" s="278">
        <f t="shared" si="2001"/>
        <v>0</v>
      </c>
      <c r="L222" s="561"/>
      <c r="M222" s="278">
        <f t="shared" si="2002"/>
        <v>0</v>
      </c>
      <c r="N222" s="561"/>
      <c r="O222" s="278">
        <f t="shared" si="2003"/>
        <v>0</v>
      </c>
      <c r="P222" s="561"/>
      <c r="Q222" s="278">
        <f t="shared" si="2004"/>
        <v>0</v>
      </c>
      <c r="R222" s="561"/>
      <c r="S222" s="278">
        <f t="shared" si="2005"/>
        <v>0</v>
      </c>
      <c r="T222" s="561"/>
      <c r="U222" s="278">
        <f t="shared" si="2006"/>
        <v>0</v>
      </c>
      <c r="V222" s="561"/>
      <c r="W222" s="278">
        <f t="shared" si="2007"/>
        <v>0</v>
      </c>
      <c r="X222" s="561"/>
      <c r="Y222" s="278">
        <f t="shared" si="2008"/>
        <v>0</v>
      </c>
      <c r="Z222" s="561"/>
      <c r="AA222" s="278">
        <f t="shared" si="2009"/>
        <v>0</v>
      </c>
      <c r="AB222" s="561"/>
      <c r="AC222" s="278">
        <f t="shared" si="2010"/>
        <v>0</v>
      </c>
      <c r="AD222" s="561"/>
      <c r="AE222" s="278">
        <f t="shared" si="2011"/>
        <v>0</v>
      </c>
      <c r="AF222" s="561"/>
      <c r="AG222" s="278">
        <f t="shared" si="2012"/>
        <v>0</v>
      </c>
      <c r="AH222" s="561"/>
      <c r="AI222" s="278">
        <f t="shared" si="2013"/>
        <v>0</v>
      </c>
      <c r="AJ222" s="561"/>
      <c r="AK222" s="278">
        <f t="shared" si="2014"/>
        <v>0</v>
      </c>
      <c r="AL222" s="561"/>
      <c r="AM222" s="278">
        <f t="shared" si="2015"/>
        <v>0</v>
      </c>
      <c r="AN222" s="561"/>
      <c r="AO222" s="278">
        <f t="shared" si="2016"/>
        <v>0</v>
      </c>
      <c r="AP222" s="561"/>
      <c r="AQ222" s="278">
        <f t="shared" si="2017"/>
        <v>0</v>
      </c>
      <c r="AR222" s="561"/>
      <c r="AS222" s="278">
        <f t="shared" si="2018"/>
        <v>0</v>
      </c>
      <c r="AT222" s="561" t="s">
        <v>1053</v>
      </c>
      <c r="AU222" s="278">
        <f t="shared" si="2019"/>
        <v>0</v>
      </c>
      <c r="AV222" s="561" t="s">
        <v>1053</v>
      </c>
      <c r="AW222" s="278">
        <f t="shared" si="2020"/>
        <v>0</v>
      </c>
      <c r="AX222" s="561" t="s">
        <v>1053</v>
      </c>
      <c r="AY222" s="278">
        <f t="shared" si="2021"/>
        <v>0</v>
      </c>
      <c r="AZ222" s="561" t="s">
        <v>1053</v>
      </c>
      <c r="BA222" s="278">
        <f t="shared" si="2022"/>
        <v>0</v>
      </c>
      <c r="BB222" s="561" t="s">
        <v>1053</v>
      </c>
      <c r="BC222" s="278">
        <f t="shared" si="2023"/>
        <v>0</v>
      </c>
      <c r="BD222" s="561" t="s">
        <v>1053</v>
      </c>
      <c r="BE222" s="278">
        <f t="shared" si="2024"/>
        <v>0</v>
      </c>
      <c r="BF222" s="561"/>
      <c r="BG222" s="278">
        <f t="shared" si="2025"/>
        <v>0</v>
      </c>
      <c r="BH222" s="561"/>
      <c r="BI222" s="278">
        <f t="shared" si="2026"/>
        <v>0</v>
      </c>
      <c r="BJ222" s="561"/>
      <c r="BK222" s="278">
        <f t="shared" si="2027"/>
        <v>0</v>
      </c>
      <c r="BL222" s="561"/>
      <c r="BM222" s="278">
        <f t="shared" si="2028"/>
        <v>0</v>
      </c>
      <c r="BN222" s="561"/>
      <c r="BO222" s="278">
        <f t="shared" si="2029"/>
        <v>0</v>
      </c>
      <c r="BP222" s="561"/>
      <c r="BQ222" s="563">
        <f t="shared" si="2030"/>
        <v>0</v>
      </c>
      <c r="BR222" s="322">
        <f t="shared" si="1904"/>
        <v>0</v>
      </c>
      <c r="BS222" s="27" t="b">
        <f>D222='Orçamento Detalhado'!J228</f>
        <v>1</v>
      </c>
    </row>
    <row r="223" spans="2:71" ht="18" customHeight="1" outlineLevel="2" thickTop="1" thickBot="1">
      <c r="B223" s="213" t="s">
        <v>575</v>
      </c>
      <c r="C223" s="275" t="str">
        <f>IF(VLOOKUP(B223,'Orçamento Detalhado'!$A$11:$I$531,4,)="","",(VLOOKUP(B223,'Orçamento Detalhado'!$A$11:$I$531,4,)))</f>
        <v/>
      </c>
      <c r="D223" s="276" t="str">
        <f>IF(B223="","",VLOOKUP($B223,'Orçamento Detalhado'!$A$11:$J$531,10,))</f>
        <v/>
      </c>
      <c r="E223" s="277">
        <f t="shared" si="1903"/>
        <v>0</v>
      </c>
      <c r="F223" s="574">
        <v>219</v>
      </c>
      <c r="G223" s="278">
        <f t="shared" ref="G223" si="2031">IFERROR($D223*H223,0)</f>
        <v>0</v>
      </c>
      <c r="H223" s="561"/>
      <c r="I223" s="278">
        <f t="shared" ref="I223" si="2032">IFERROR($D223*J223,0)</f>
        <v>0</v>
      </c>
      <c r="J223" s="561"/>
      <c r="K223" s="278">
        <f t="shared" ref="K223" si="2033">IFERROR($D223*L223,0)</f>
        <v>0</v>
      </c>
      <c r="L223" s="561"/>
      <c r="M223" s="278">
        <f t="shared" ref="M223" si="2034">IFERROR($D223*N223,0)</f>
        <v>0</v>
      </c>
      <c r="N223" s="561"/>
      <c r="O223" s="278">
        <f t="shared" ref="O223" si="2035">IFERROR($D223*P223,0)</f>
        <v>0</v>
      </c>
      <c r="P223" s="561"/>
      <c r="Q223" s="278">
        <f t="shared" ref="Q223" si="2036">IFERROR($D223*R223,0)</f>
        <v>0</v>
      </c>
      <c r="R223" s="561"/>
      <c r="S223" s="278">
        <f t="shared" ref="S223" si="2037">IFERROR($D223*T223,0)</f>
        <v>0</v>
      </c>
      <c r="T223" s="561"/>
      <c r="U223" s="278">
        <f t="shared" ref="U223" si="2038">IFERROR($D223*V223,0)</f>
        <v>0</v>
      </c>
      <c r="V223" s="561"/>
      <c r="W223" s="278">
        <f t="shared" ref="W223" si="2039">IFERROR($D223*X223,0)</f>
        <v>0</v>
      </c>
      <c r="X223" s="561"/>
      <c r="Y223" s="278">
        <f t="shared" ref="Y223" si="2040">IFERROR($D223*Z223,0)</f>
        <v>0</v>
      </c>
      <c r="Z223" s="561"/>
      <c r="AA223" s="278">
        <f t="shared" ref="AA223" si="2041">IFERROR($D223*AB223,0)</f>
        <v>0</v>
      </c>
      <c r="AB223" s="561"/>
      <c r="AC223" s="278">
        <f t="shared" ref="AC223" si="2042">IFERROR($D223*AD223,0)</f>
        <v>0</v>
      </c>
      <c r="AD223" s="561"/>
      <c r="AE223" s="278">
        <f t="shared" ref="AE223" si="2043">IFERROR($D223*AF223,0)</f>
        <v>0</v>
      </c>
      <c r="AF223" s="561"/>
      <c r="AG223" s="278">
        <f t="shared" ref="AG223" si="2044">IFERROR($D223*AH223,0)</f>
        <v>0</v>
      </c>
      <c r="AH223" s="561"/>
      <c r="AI223" s="278">
        <f t="shared" ref="AI223" si="2045">IFERROR($D223*AJ223,0)</f>
        <v>0</v>
      </c>
      <c r="AJ223" s="561"/>
      <c r="AK223" s="278">
        <f t="shared" ref="AK223" si="2046">IFERROR($D223*AL223,0)</f>
        <v>0</v>
      </c>
      <c r="AL223" s="561"/>
      <c r="AM223" s="278">
        <f t="shared" ref="AM223" si="2047">IFERROR($D223*AN223,0)</f>
        <v>0</v>
      </c>
      <c r="AN223" s="561"/>
      <c r="AO223" s="278">
        <f t="shared" ref="AO223" si="2048">IFERROR($D223*AP223,0)</f>
        <v>0</v>
      </c>
      <c r="AP223" s="561"/>
      <c r="AQ223" s="278">
        <f t="shared" ref="AQ223" si="2049">IFERROR($D223*AR223,0)</f>
        <v>0</v>
      </c>
      <c r="AR223" s="561"/>
      <c r="AS223" s="278">
        <f t="shared" ref="AS223" si="2050">IFERROR($D223*AT223,0)</f>
        <v>0</v>
      </c>
      <c r="AT223" s="561" t="s">
        <v>1053</v>
      </c>
      <c r="AU223" s="278">
        <f t="shared" ref="AU223" si="2051">IFERROR($D223*AV223,0)</f>
        <v>0</v>
      </c>
      <c r="AV223" s="561" t="s">
        <v>1053</v>
      </c>
      <c r="AW223" s="278">
        <f t="shared" ref="AW223" si="2052">IFERROR($D223*AX223,0)</f>
        <v>0</v>
      </c>
      <c r="AX223" s="561" t="s">
        <v>1053</v>
      </c>
      <c r="AY223" s="278">
        <f t="shared" ref="AY223" si="2053">IFERROR($D223*AZ223,0)</f>
        <v>0</v>
      </c>
      <c r="AZ223" s="561" t="s">
        <v>1053</v>
      </c>
      <c r="BA223" s="278">
        <f t="shared" ref="BA223" si="2054">IFERROR($D223*BB223,0)</f>
        <v>0</v>
      </c>
      <c r="BB223" s="561" t="s">
        <v>1053</v>
      </c>
      <c r="BC223" s="278">
        <f t="shared" ref="BC223" si="2055">IFERROR($D223*BD223,0)</f>
        <v>0</v>
      </c>
      <c r="BD223" s="561" t="s">
        <v>1053</v>
      </c>
      <c r="BE223" s="278">
        <f t="shared" ref="BE223" si="2056">IFERROR($D223*BF223,0)</f>
        <v>0</v>
      </c>
      <c r="BF223" s="561"/>
      <c r="BG223" s="278">
        <f t="shared" ref="BG223" si="2057">IFERROR($D223*BH223,0)</f>
        <v>0</v>
      </c>
      <c r="BH223" s="561"/>
      <c r="BI223" s="278">
        <f t="shared" ref="BI223" si="2058">IFERROR($D223*BJ223,0)</f>
        <v>0</v>
      </c>
      <c r="BJ223" s="561"/>
      <c r="BK223" s="278">
        <f t="shared" ref="BK223" si="2059">IFERROR($D223*BL223,0)</f>
        <v>0</v>
      </c>
      <c r="BL223" s="561"/>
      <c r="BM223" s="278">
        <f t="shared" ref="BM223" si="2060">IFERROR($D223*BN223,0)</f>
        <v>0</v>
      </c>
      <c r="BN223" s="561"/>
      <c r="BO223" s="278">
        <f t="shared" ref="BO223" si="2061">IFERROR($D223*BP223,0)</f>
        <v>0</v>
      </c>
      <c r="BP223" s="561"/>
      <c r="BQ223" s="563">
        <f t="shared" ref="BQ223" si="2062">SUM(BN223,BL223,BJ223,BH223,BF223,BD223,BB223,AZ223,AX223,AV223,AT223,AR223,AP223,AN223,AL223,AJ223,AH223,AF223,AD223,AB223,Z223,X223,V223,T223,R223,P223,N223,L223,J223,H223,BP223)</f>
        <v>0</v>
      </c>
      <c r="BR223" s="322">
        <f t="shared" si="1904"/>
        <v>0</v>
      </c>
      <c r="BS223" s="27" t="b">
        <f>D223='Orçamento Detalhado'!J229</f>
        <v>1</v>
      </c>
    </row>
    <row r="224" spans="2:71" ht="18" customHeight="1" outlineLevel="1" thickTop="1" thickBot="1">
      <c r="B224" s="260" t="s">
        <v>172</v>
      </c>
      <c r="C224" s="281" t="str">
        <f>IF(B224="","",VLOOKUP(B224,'Orçamento Detalhado'!$A$11:$I$531,4,))</f>
        <v>PISO INTERNO</v>
      </c>
      <c r="D224" s="263">
        <f>SUM(D225:D242)</f>
        <v>0</v>
      </c>
      <c r="E224" s="264">
        <f t="shared" si="1903"/>
        <v>0</v>
      </c>
      <c r="F224" s="574">
        <v>220</v>
      </c>
      <c r="G224" s="265">
        <f>SUM(G225:G242)</f>
        <v>0</v>
      </c>
      <c r="H224" s="560">
        <f>IFERROR(G224/$D224,0)</f>
        <v>0</v>
      </c>
      <c r="I224" s="265">
        <f>SUM(I225:I242)</f>
        <v>0</v>
      </c>
      <c r="J224" s="560">
        <f>IFERROR(I224/$D224,0)</f>
        <v>0</v>
      </c>
      <c r="K224" s="265">
        <f>SUM(K225:K242)</f>
        <v>0</v>
      </c>
      <c r="L224" s="560">
        <f>IFERROR(K224/$D224,0)</f>
        <v>0</v>
      </c>
      <c r="M224" s="265">
        <f>SUM(M225:M242)</f>
        <v>0</v>
      </c>
      <c r="N224" s="560">
        <f>IFERROR(M224/$D224,0)</f>
        <v>0</v>
      </c>
      <c r="O224" s="265">
        <f>SUM(O225:O242)</f>
        <v>0</v>
      </c>
      <c r="P224" s="560">
        <f>IFERROR(O224/$D224,0)</f>
        <v>0</v>
      </c>
      <c r="Q224" s="265">
        <f>SUM(Q225:Q242)</f>
        <v>0</v>
      </c>
      <c r="R224" s="560">
        <f>IFERROR(Q224/$D224,0)</f>
        <v>0</v>
      </c>
      <c r="S224" s="265">
        <f>SUM(S225:S242)</f>
        <v>0</v>
      </c>
      <c r="T224" s="560">
        <f>IFERROR(S224/$D224,0)</f>
        <v>0</v>
      </c>
      <c r="U224" s="265">
        <f>SUM(U225:U242)</f>
        <v>0</v>
      </c>
      <c r="V224" s="560">
        <f>IFERROR(U224/$D224,0)</f>
        <v>0</v>
      </c>
      <c r="W224" s="265">
        <f>SUM(W225:W242)</f>
        <v>0</v>
      </c>
      <c r="X224" s="560">
        <f>IFERROR(W224/$D224,0)</f>
        <v>0</v>
      </c>
      <c r="Y224" s="265">
        <f>SUM(Y225:Y242)</f>
        <v>0</v>
      </c>
      <c r="Z224" s="560">
        <f>IFERROR(Y224/$D224,0)</f>
        <v>0</v>
      </c>
      <c r="AA224" s="265">
        <f>SUM(AA225:AA242)</f>
        <v>0</v>
      </c>
      <c r="AB224" s="560">
        <f>IFERROR(AA224/$D224,0)</f>
        <v>0</v>
      </c>
      <c r="AC224" s="265">
        <f>SUM(AC225:AC242)</f>
        <v>0</v>
      </c>
      <c r="AD224" s="560">
        <f>IFERROR(AC224/$D224,0)</f>
        <v>0</v>
      </c>
      <c r="AE224" s="265">
        <f>SUM(AE225:AE242)</f>
        <v>0</v>
      </c>
      <c r="AF224" s="560">
        <f>IFERROR(AE224/$D224,0)</f>
        <v>0</v>
      </c>
      <c r="AG224" s="265">
        <f>SUM(AG225:AG242)</f>
        <v>0</v>
      </c>
      <c r="AH224" s="560">
        <f>IFERROR(AG224/$D224,0)</f>
        <v>0</v>
      </c>
      <c r="AI224" s="265">
        <f>SUM(AI225:AI242)</f>
        <v>0</v>
      </c>
      <c r="AJ224" s="560">
        <f>IFERROR(AI224/$D224,0)</f>
        <v>0</v>
      </c>
      <c r="AK224" s="265">
        <f>SUM(AK225:AK242)</f>
        <v>0</v>
      </c>
      <c r="AL224" s="560">
        <f>IFERROR(AK224/$D224,0)</f>
        <v>0</v>
      </c>
      <c r="AM224" s="265">
        <f>SUM(AM225:AM242)</f>
        <v>0</v>
      </c>
      <c r="AN224" s="560">
        <f>IFERROR(AM224/$D224,0)</f>
        <v>0</v>
      </c>
      <c r="AO224" s="265">
        <f>SUM(AO225:AO242)</f>
        <v>0</v>
      </c>
      <c r="AP224" s="560">
        <f>IFERROR(AO224/$D224,0)</f>
        <v>0</v>
      </c>
      <c r="AQ224" s="265">
        <f>SUM(AQ225:AQ242)</f>
        <v>0</v>
      </c>
      <c r="AR224" s="560">
        <f>IFERROR(AQ224/$D224,0)</f>
        <v>0</v>
      </c>
      <c r="AS224" s="265">
        <f>SUM(AS225:AS242)</f>
        <v>0</v>
      </c>
      <c r="AT224" s="560">
        <f>IFERROR(AS224/$D224,0)</f>
        <v>0</v>
      </c>
      <c r="AU224" s="265">
        <f>SUM(AU225:AU242)</f>
        <v>0</v>
      </c>
      <c r="AV224" s="560">
        <f>IFERROR(AU224/$D224,0)</f>
        <v>0</v>
      </c>
      <c r="AW224" s="265">
        <f>SUM(AW225:AW242)</f>
        <v>0</v>
      </c>
      <c r="AX224" s="560">
        <f>IFERROR(AW224/$D224,0)</f>
        <v>0</v>
      </c>
      <c r="AY224" s="265">
        <f>SUM(AY225:AY242)</f>
        <v>0</v>
      </c>
      <c r="AZ224" s="560">
        <f>IFERROR(AY224/$D224,0)</f>
        <v>0</v>
      </c>
      <c r="BA224" s="265">
        <f>SUM(BA225:BA242)</f>
        <v>0</v>
      </c>
      <c r="BB224" s="560">
        <f>IFERROR(BA224/$D224,0)</f>
        <v>0</v>
      </c>
      <c r="BC224" s="265">
        <f>SUM(BC225:BC242)</f>
        <v>0</v>
      </c>
      <c r="BD224" s="560">
        <f>IFERROR(BC224/$D224,0)</f>
        <v>0</v>
      </c>
      <c r="BE224" s="265">
        <f>SUM(BE225:BE242)</f>
        <v>0</v>
      </c>
      <c r="BF224" s="560">
        <f>IFERROR(BE224/$D224,0)</f>
        <v>0</v>
      </c>
      <c r="BG224" s="265">
        <f>SUM(BG225:BG242)</f>
        <v>0</v>
      </c>
      <c r="BH224" s="560">
        <f>IFERROR(BG224/$D224,0)</f>
        <v>0</v>
      </c>
      <c r="BI224" s="265">
        <f>SUM(BI225:BI242)</f>
        <v>0</v>
      </c>
      <c r="BJ224" s="560">
        <f>IFERROR(BI224/$D224,0)</f>
        <v>0</v>
      </c>
      <c r="BK224" s="265">
        <f>SUM(BK225:BK242)</f>
        <v>0</v>
      </c>
      <c r="BL224" s="560">
        <f>IFERROR(BK224/$D224,0)</f>
        <v>0</v>
      </c>
      <c r="BM224" s="265">
        <f>SUM(BM225:BM242)</f>
        <v>0</v>
      </c>
      <c r="BN224" s="560">
        <f>IFERROR(BM224/$D224,0)</f>
        <v>0</v>
      </c>
      <c r="BO224" s="265">
        <f>SUM(BO225:BO242)</f>
        <v>0</v>
      </c>
      <c r="BP224" s="560">
        <f>IFERROR(BO224/$D224,0)</f>
        <v>0</v>
      </c>
      <c r="BQ224" s="563">
        <f t="shared" si="1743"/>
        <v>0</v>
      </c>
      <c r="BR224" s="322">
        <f t="shared" si="1904"/>
        <v>0</v>
      </c>
      <c r="BS224" s="27" t="b">
        <f>D224='Orçamento Detalhado'!J230</f>
        <v>1</v>
      </c>
    </row>
    <row r="225" spans="2:71" ht="18" customHeight="1" outlineLevel="2" thickTop="1" thickBot="1">
      <c r="B225" s="213" t="s">
        <v>577</v>
      </c>
      <c r="C225" s="275" t="str">
        <f>IF(VLOOKUP(B225,'Orçamento Detalhado'!$A$11:$I$531,4,)="","",(VLOOKUP(B225,'Orçamento Detalhado'!$A$11:$I$531,4,)))</f>
        <v>Regularização</v>
      </c>
      <c r="D225" s="276" t="str">
        <f>IF(B225="","",VLOOKUP($B225,'Orçamento Detalhado'!$A$11:$J$531,10,))</f>
        <v/>
      </c>
      <c r="E225" s="277">
        <f t="shared" si="1903"/>
        <v>0</v>
      </c>
      <c r="F225" s="574">
        <v>221</v>
      </c>
      <c r="G225" s="278">
        <f t="shared" ref="G225:G239" si="2063">IFERROR($D225*H225,0)</f>
        <v>0</v>
      </c>
      <c r="H225" s="561"/>
      <c r="I225" s="278">
        <f t="shared" ref="I225:I239" si="2064">IFERROR($D225*J225,0)</f>
        <v>0</v>
      </c>
      <c r="J225" s="561"/>
      <c r="K225" s="278">
        <f t="shared" ref="K225:K239" si="2065">IFERROR($D225*L225,0)</f>
        <v>0</v>
      </c>
      <c r="L225" s="561"/>
      <c r="M225" s="278">
        <f t="shared" ref="M225:M239" si="2066">IFERROR($D225*N225,0)</f>
        <v>0</v>
      </c>
      <c r="N225" s="561"/>
      <c r="O225" s="278">
        <f t="shared" ref="O225:O239" si="2067">IFERROR($D225*P225,0)</f>
        <v>0</v>
      </c>
      <c r="P225" s="561"/>
      <c r="Q225" s="278">
        <f t="shared" ref="Q225:Q239" si="2068">IFERROR($D225*R225,0)</f>
        <v>0</v>
      </c>
      <c r="R225" s="561" t="s">
        <v>1053</v>
      </c>
      <c r="S225" s="278">
        <f t="shared" ref="S225:S239" si="2069">IFERROR($D225*T225,0)</f>
        <v>0</v>
      </c>
      <c r="T225" s="561" t="s">
        <v>1053</v>
      </c>
      <c r="U225" s="278">
        <f t="shared" ref="U225:U239" si="2070">IFERROR($D225*V225,0)</f>
        <v>0</v>
      </c>
      <c r="V225" s="561"/>
      <c r="W225" s="278">
        <f t="shared" ref="W225:W239" si="2071">IFERROR($D225*X225,0)</f>
        <v>0</v>
      </c>
      <c r="X225" s="561"/>
      <c r="Y225" s="278">
        <f t="shared" ref="Y225:Y239" si="2072">IFERROR($D225*Z225,0)</f>
        <v>0</v>
      </c>
      <c r="Z225" s="561"/>
      <c r="AA225" s="278">
        <f t="shared" ref="AA225:AA239" si="2073">IFERROR($D225*AB225,0)</f>
        <v>0</v>
      </c>
      <c r="AB225" s="561"/>
      <c r="AC225" s="278">
        <f t="shared" ref="AC225:AC239" si="2074">IFERROR($D225*AD225,0)</f>
        <v>0</v>
      </c>
      <c r="AD225" s="561"/>
      <c r="AE225" s="278">
        <f t="shared" ref="AE225:AE239" si="2075">IFERROR($D225*AF225,0)</f>
        <v>0</v>
      </c>
      <c r="AF225" s="561"/>
      <c r="AG225" s="278">
        <f t="shared" ref="AG225:AG239" si="2076">IFERROR($D225*AH225,0)</f>
        <v>0</v>
      </c>
      <c r="AH225" s="561"/>
      <c r="AI225" s="278">
        <f t="shared" ref="AI225:AI239" si="2077">IFERROR($D225*AJ225,0)</f>
        <v>0</v>
      </c>
      <c r="AJ225" s="561"/>
      <c r="AK225" s="278">
        <f t="shared" ref="AK225:AK239" si="2078">IFERROR($D225*AL225,0)</f>
        <v>0</v>
      </c>
      <c r="AL225" s="561"/>
      <c r="AM225" s="278">
        <f t="shared" ref="AM225:AM239" si="2079">IFERROR($D225*AN225,0)</f>
        <v>0</v>
      </c>
      <c r="AN225" s="561"/>
      <c r="AO225" s="278">
        <f t="shared" ref="AO225:AO239" si="2080">IFERROR($D225*AP225,0)</f>
        <v>0</v>
      </c>
      <c r="AP225" s="561"/>
      <c r="AQ225" s="278">
        <f t="shared" ref="AQ225:AQ239" si="2081">IFERROR($D225*AR225,0)</f>
        <v>0</v>
      </c>
      <c r="AR225" s="561"/>
      <c r="AS225" s="278">
        <f t="shared" ref="AS225:AS239" si="2082">IFERROR($D225*AT225,0)</f>
        <v>0</v>
      </c>
      <c r="AT225" s="561" t="s">
        <v>1053</v>
      </c>
      <c r="AU225" s="278">
        <f t="shared" ref="AU225:AU239" si="2083">IFERROR($D225*AV225,0)</f>
        <v>0</v>
      </c>
      <c r="AV225" s="561" t="s">
        <v>1053</v>
      </c>
      <c r="AW225" s="278">
        <f t="shared" ref="AW225:AW239" si="2084">IFERROR($D225*AX225,0)</f>
        <v>0</v>
      </c>
      <c r="AX225" s="561" t="s">
        <v>1053</v>
      </c>
      <c r="AY225" s="278">
        <f t="shared" ref="AY225:AY239" si="2085">IFERROR($D225*AZ225,0)</f>
        <v>0</v>
      </c>
      <c r="AZ225" s="561" t="s">
        <v>1053</v>
      </c>
      <c r="BA225" s="278">
        <f t="shared" ref="BA225:BA239" si="2086">IFERROR($D225*BB225,0)</f>
        <v>0</v>
      </c>
      <c r="BB225" s="561" t="s">
        <v>1053</v>
      </c>
      <c r="BC225" s="278">
        <f t="shared" ref="BC225:BC239" si="2087">IFERROR($D225*BD225,0)</f>
        <v>0</v>
      </c>
      <c r="BD225" s="561" t="s">
        <v>1053</v>
      </c>
      <c r="BE225" s="278">
        <f t="shared" ref="BE225:BE239" si="2088">IFERROR($D225*BF225,0)</f>
        <v>0</v>
      </c>
      <c r="BF225" s="561"/>
      <c r="BG225" s="278">
        <f t="shared" ref="BG225:BG239" si="2089">IFERROR($D225*BH225,0)</f>
        <v>0</v>
      </c>
      <c r="BH225" s="561"/>
      <c r="BI225" s="278">
        <f t="shared" ref="BI225:BI239" si="2090">IFERROR($D225*BJ225,0)</f>
        <v>0</v>
      </c>
      <c r="BJ225" s="561"/>
      <c r="BK225" s="278">
        <f t="shared" ref="BK225:BK239" si="2091">IFERROR($D225*BL225,0)</f>
        <v>0</v>
      </c>
      <c r="BL225" s="561"/>
      <c r="BM225" s="278">
        <f t="shared" ref="BM225:BM239" si="2092">IFERROR($D225*BN225,0)</f>
        <v>0</v>
      </c>
      <c r="BN225" s="561"/>
      <c r="BO225" s="278">
        <f t="shared" ref="BO225:BO239" si="2093">IFERROR($D225*BP225,0)</f>
        <v>0</v>
      </c>
      <c r="BP225" s="561"/>
      <c r="BQ225" s="563">
        <f t="shared" ref="BQ225:BQ239" si="2094">SUM(BN225,BL225,BJ225,BH225,BF225,BD225,BB225,AZ225,AX225,AV225,AT225,AR225,AP225,AN225,AL225,AJ225,AH225,AF225,AD225,AB225,Z225,X225,V225,T225,R225,P225,N225,L225,J225,H225,BP225)</f>
        <v>0</v>
      </c>
      <c r="BR225" s="322">
        <f t="shared" si="1904"/>
        <v>0</v>
      </c>
      <c r="BS225" s="27" t="b">
        <f>D225='Orçamento Detalhado'!J231</f>
        <v>1</v>
      </c>
    </row>
    <row r="226" spans="2:71" ht="18" customHeight="1" outlineLevel="2" thickTop="1" thickBot="1">
      <c r="B226" s="213" t="s">
        <v>579</v>
      </c>
      <c r="C226" s="275" t="str">
        <f>IF(VLOOKUP(B226,'Orçamento Detalhado'!$A$11:$I$531,4,)="","",(VLOOKUP(B226,'Orçamento Detalhado'!$A$11:$I$531,4,)))</f>
        <v>Contrapiso</v>
      </c>
      <c r="D226" s="276" t="str">
        <f>IF(B226="","",VLOOKUP($B226,'Orçamento Detalhado'!$A$11:$J$531,10,))</f>
        <v/>
      </c>
      <c r="E226" s="277">
        <f t="shared" si="1903"/>
        <v>0</v>
      </c>
      <c r="F226" s="574">
        <v>222</v>
      </c>
      <c r="G226" s="278">
        <f t="shared" si="2063"/>
        <v>0</v>
      </c>
      <c r="H226" s="561"/>
      <c r="I226" s="278">
        <f t="shared" si="2064"/>
        <v>0</v>
      </c>
      <c r="J226" s="561"/>
      <c r="K226" s="278">
        <f t="shared" si="2065"/>
        <v>0</v>
      </c>
      <c r="L226" s="561"/>
      <c r="M226" s="278">
        <f t="shared" si="2066"/>
        <v>0</v>
      </c>
      <c r="N226" s="561"/>
      <c r="O226" s="278">
        <f t="shared" si="2067"/>
        <v>0</v>
      </c>
      <c r="P226" s="561"/>
      <c r="Q226" s="278">
        <f t="shared" si="2068"/>
        <v>0</v>
      </c>
      <c r="R226" s="561" t="s">
        <v>1053</v>
      </c>
      <c r="S226" s="278">
        <f t="shared" si="2069"/>
        <v>0</v>
      </c>
      <c r="T226" s="561" t="s">
        <v>1053</v>
      </c>
      <c r="U226" s="278">
        <f t="shared" si="2070"/>
        <v>0</v>
      </c>
      <c r="V226" s="561" t="s">
        <v>1053</v>
      </c>
      <c r="W226" s="278">
        <f t="shared" si="2071"/>
        <v>0</v>
      </c>
      <c r="X226" s="561" t="s">
        <v>1053</v>
      </c>
      <c r="Y226" s="278">
        <f t="shared" si="2072"/>
        <v>0</v>
      </c>
      <c r="Z226" s="561" t="s">
        <v>1053</v>
      </c>
      <c r="AA226" s="278">
        <f t="shared" si="2073"/>
        <v>0</v>
      </c>
      <c r="AB226" s="561" t="s">
        <v>1053</v>
      </c>
      <c r="AC226" s="278">
        <f t="shared" si="2074"/>
        <v>0</v>
      </c>
      <c r="AD226" s="561" t="s">
        <v>1053</v>
      </c>
      <c r="AE226" s="278">
        <f t="shared" si="2075"/>
        <v>0</v>
      </c>
      <c r="AF226" s="561"/>
      <c r="AG226" s="278">
        <f t="shared" si="2076"/>
        <v>0</v>
      </c>
      <c r="AH226" s="561"/>
      <c r="AI226" s="278">
        <f t="shared" si="2077"/>
        <v>0</v>
      </c>
      <c r="AJ226" s="561"/>
      <c r="AK226" s="278">
        <f t="shared" si="2078"/>
        <v>0</v>
      </c>
      <c r="AL226" s="561"/>
      <c r="AM226" s="278">
        <f t="shared" si="2079"/>
        <v>0</v>
      </c>
      <c r="AN226" s="561"/>
      <c r="AO226" s="278">
        <f t="shared" si="2080"/>
        <v>0</v>
      </c>
      <c r="AP226" s="561"/>
      <c r="AQ226" s="278">
        <f t="shared" si="2081"/>
        <v>0</v>
      </c>
      <c r="AR226" s="561"/>
      <c r="AS226" s="278">
        <f t="shared" si="2082"/>
        <v>0</v>
      </c>
      <c r="AT226" s="561"/>
      <c r="AU226" s="278">
        <f t="shared" si="2083"/>
        <v>0</v>
      </c>
      <c r="AV226" s="561"/>
      <c r="AW226" s="278">
        <f t="shared" si="2084"/>
        <v>0</v>
      </c>
      <c r="AX226" s="561"/>
      <c r="AY226" s="278">
        <f t="shared" si="2085"/>
        <v>0</v>
      </c>
      <c r="AZ226" s="561" t="s">
        <v>1053</v>
      </c>
      <c r="BA226" s="278">
        <f t="shared" si="2086"/>
        <v>0</v>
      </c>
      <c r="BB226" s="561" t="s">
        <v>1053</v>
      </c>
      <c r="BC226" s="278">
        <f t="shared" si="2087"/>
        <v>0</v>
      </c>
      <c r="BD226" s="561" t="s">
        <v>1053</v>
      </c>
      <c r="BE226" s="278">
        <f t="shared" si="2088"/>
        <v>0</v>
      </c>
      <c r="BF226" s="561"/>
      <c r="BG226" s="278">
        <f t="shared" si="2089"/>
        <v>0</v>
      </c>
      <c r="BH226" s="561"/>
      <c r="BI226" s="278">
        <f t="shared" si="2090"/>
        <v>0</v>
      </c>
      <c r="BJ226" s="561"/>
      <c r="BK226" s="278">
        <f t="shared" si="2091"/>
        <v>0</v>
      </c>
      <c r="BL226" s="561"/>
      <c r="BM226" s="278">
        <f t="shared" si="2092"/>
        <v>0</v>
      </c>
      <c r="BN226" s="561"/>
      <c r="BO226" s="278">
        <f t="shared" si="2093"/>
        <v>0</v>
      </c>
      <c r="BP226" s="561"/>
      <c r="BQ226" s="563">
        <f t="shared" si="2094"/>
        <v>0</v>
      </c>
      <c r="BR226" s="322">
        <f t="shared" si="1904"/>
        <v>0</v>
      </c>
      <c r="BS226" s="27" t="b">
        <f>D226='Orçamento Detalhado'!J232</f>
        <v>1</v>
      </c>
    </row>
    <row r="227" spans="2:71" ht="18" customHeight="1" outlineLevel="2" thickTop="1" thickBot="1">
      <c r="B227" s="213" t="s">
        <v>581</v>
      </c>
      <c r="C227" s="275" t="str">
        <f>IF(VLOOKUP(B227,'Orçamento Detalhado'!$A$11:$I$531,4,)="","",(VLOOKUP(B227,'Orçamento Detalhado'!$A$11:$I$531,4,)))</f>
        <v>Piso cimentado liso</v>
      </c>
      <c r="D227" s="276" t="str">
        <f>IF(B227="","",VLOOKUP($B227,'Orçamento Detalhado'!$A$11:$J$531,10,))</f>
        <v/>
      </c>
      <c r="E227" s="277">
        <f t="shared" si="1903"/>
        <v>0</v>
      </c>
      <c r="F227" s="574">
        <v>223</v>
      </c>
      <c r="G227" s="278">
        <f t="shared" si="2063"/>
        <v>0</v>
      </c>
      <c r="H227" s="561"/>
      <c r="I227" s="278">
        <f t="shared" si="2064"/>
        <v>0</v>
      </c>
      <c r="J227" s="561"/>
      <c r="K227" s="278">
        <f t="shared" si="2065"/>
        <v>0</v>
      </c>
      <c r="L227" s="561"/>
      <c r="M227" s="278">
        <f t="shared" si="2066"/>
        <v>0</v>
      </c>
      <c r="N227" s="561"/>
      <c r="O227" s="278">
        <f t="shared" si="2067"/>
        <v>0</v>
      </c>
      <c r="P227" s="561"/>
      <c r="Q227" s="278">
        <f t="shared" si="2068"/>
        <v>0</v>
      </c>
      <c r="R227" s="561"/>
      <c r="S227" s="278">
        <f t="shared" si="2069"/>
        <v>0</v>
      </c>
      <c r="T227" s="561"/>
      <c r="U227" s="278">
        <f t="shared" si="2070"/>
        <v>0</v>
      </c>
      <c r="V227" s="561" t="s">
        <v>1053</v>
      </c>
      <c r="W227" s="278">
        <f t="shared" si="2071"/>
        <v>0</v>
      </c>
      <c r="X227" s="561" t="s">
        <v>1053</v>
      </c>
      <c r="Y227" s="278">
        <f t="shared" si="2072"/>
        <v>0</v>
      </c>
      <c r="Z227" s="561" t="s">
        <v>1053</v>
      </c>
      <c r="AA227" s="278">
        <f t="shared" si="2073"/>
        <v>0</v>
      </c>
      <c r="AB227" s="561" t="s">
        <v>1053</v>
      </c>
      <c r="AC227" s="278">
        <f t="shared" si="2074"/>
        <v>0</v>
      </c>
      <c r="AD227" s="561" t="s">
        <v>1053</v>
      </c>
      <c r="AE227" s="278">
        <f t="shared" si="2075"/>
        <v>0</v>
      </c>
      <c r="AF227" s="561"/>
      <c r="AG227" s="278">
        <f t="shared" si="2076"/>
        <v>0</v>
      </c>
      <c r="AH227" s="561"/>
      <c r="AI227" s="278">
        <f t="shared" si="2077"/>
        <v>0</v>
      </c>
      <c r="AJ227" s="561"/>
      <c r="AK227" s="278">
        <f t="shared" si="2078"/>
        <v>0</v>
      </c>
      <c r="AL227" s="561"/>
      <c r="AM227" s="278">
        <f t="shared" si="2079"/>
        <v>0</v>
      </c>
      <c r="AN227" s="561"/>
      <c r="AO227" s="278">
        <f t="shared" si="2080"/>
        <v>0</v>
      </c>
      <c r="AP227" s="561"/>
      <c r="AQ227" s="278">
        <f t="shared" si="2081"/>
        <v>0</v>
      </c>
      <c r="AR227" s="561"/>
      <c r="AS227" s="278">
        <f t="shared" si="2082"/>
        <v>0</v>
      </c>
      <c r="AT227" s="561"/>
      <c r="AU227" s="278">
        <f t="shared" si="2083"/>
        <v>0</v>
      </c>
      <c r="AV227" s="561"/>
      <c r="AW227" s="278">
        <f t="shared" si="2084"/>
        <v>0</v>
      </c>
      <c r="AX227" s="561"/>
      <c r="AY227" s="278">
        <f t="shared" si="2085"/>
        <v>0</v>
      </c>
      <c r="AZ227" s="561"/>
      <c r="BA227" s="278">
        <f t="shared" si="2086"/>
        <v>0</v>
      </c>
      <c r="BB227" s="561" t="s">
        <v>1053</v>
      </c>
      <c r="BC227" s="278">
        <f t="shared" si="2087"/>
        <v>0</v>
      </c>
      <c r="BD227" s="561" t="s">
        <v>1053</v>
      </c>
      <c r="BE227" s="278">
        <f t="shared" si="2088"/>
        <v>0</v>
      </c>
      <c r="BF227" s="561"/>
      <c r="BG227" s="278">
        <f t="shared" si="2089"/>
        <v>0</v>
      </c>
      <c r="BH227" s="561"/>
      <c r="BI227" s="278">
        <f t="shared" si="2090"/>
        <v>0</v>
      </c>
      <c r="BJ227" s="561"/>
      <c r="BK227" s="278">
        <f t="shared" si="2091"/>
        <v>0</v>
      </c>
      <c r="BL227" s="561"/>
      <c r="BM227" s="278">
        <f t="shared" si="2092"/>
        <v>0</v>
      </c>
      <c r="BN227" s="561"/>
      <c r="BO227" s="278">
        <f t="shared" si="2093"/>
        <v>0</v>
      </c>
      <c r="BP227" s="561"/>
      <c r="BQ227" s="563">
        <f t="shared" si="2094"/>
        <v>0</v>
      </c>
      <c r="BR227" s="322">
        <f t="shared" si="1904"/>
        <v>0</v>
      </c>
      <c r="BS227" s="27" t="b">
        <f>D227='Orçamento Detalhado'!J233</f>
        <v>1</v>
      </c>
    </row>
    <row r="228" spans="2:71" ht="18" customHeight="1" outlineLevel="2" thickTop="1" thickBot="1">
      <c r="B228" s="213" t="s">
        <v>583</v>
      </c>
      <c r="C228" s="275" t="str">
        <f>IF(VLOOKUP(B228,'Orçamento Detalhado'!$A$11:$I$531,4,)="","",(VLOOKUP(B228,'Orçamento Detalhado'!$A$11:$I$531,4,)))</f>
        <v>Ceramica</v>
      </c>
      <c r="D228" s="276" t="str">
        <f>IF(B228="","",VLOOKUP($B228,'Orçamento Detalhado'!$A$11:$J$531,10,))</f>
        <v/>
      </c>
      <c r="E228" s="277">
        <f t="shared" si="1903"/>
        <v>0</v>
      </c>
      <c r="F228" s="574">
        <v>224</v>
      </c>
      <c r="G228" s="278">
        <f t="shared" si="2063"/>
        <v>0</v>
      </c>
      <c r="H228" s="561"/>
      <c r="I228" s="278">
        <f t="shared" si="2064"/>
        <v>0</v>
      </c>
      <c r="J228" s="561"/>
      <c r="K228" s="278">
        <f t="shared" si="2065"/>
        <v>0</v>
      </c>
      <c r="L228" s="561"/>
      <c r="M228" s="278">
        <f t="shared" si="2066"/>
        <v>0</v>
      </c>
      <c r="N228" s="561"/>
      <c r="O228" s="278">
        <f t="shared" si="2067"/>
        <v>0</v>
      </c>
      <c r="P228" s="561"/>
      <c r="Q228" s="278">
        <f t="shared" si="2068"/>
        <v>0</v>
      </c>
      <c r="R228" s="561" t="s">
        <v>1053</v>
      </c>
      <c r="S228" s="278">
        <f t="shared" si="2069"/>
        <v>0</v>
      </c>
      <c r="T228" s="561" t="s">
        <v>1053</v>
      </c>
      <c r="U228" s="278">
        <f t="shared" si="2070"/>
        <v>0</v>
      </c>
      <c r="V228" s="561" t="s">
        <v>1053</v>
      </c>
      <c r="W228" s="278">
        <f t="shared" si="2071"/>
        <v>0</v>
      </c>
      <c r="X228" s="561" t="s">
        <v>1053</v>
      </c>
      <c r="Y228" s="278">
        <f t="shared" si="2072"/>
        <v>0</v>
      </c>
      <c r="Z228" s="561" t="s">
        <v>1053</v>
      </c>
      <c r="AA228" s="278">
        <f t="shared" si="2073"/>
        <v>0</v>
      </c>
      <c r="AB228" s="561" t="s">
        <v>1053</v>
      </c>
      <c r="AC228" s="278">
        <f t="shared" si="2074"/>
        <v>0</v>
      </c>
      <c r="AD228" s="561" t="s">
        <v>1053</v>
      </c>
      <c r="AE228" s="278">
        <f t="shared" si="2075"/>
        <v>0</v>
      </c>
      <c r="AF228" s="561"/>
      <c r="AG228" s="278">
        <f t="shared" si="2076"/>
        <v>0</v>
      </c>
      <c r="AH228" s="561"/>
      <c r="AI228" s="278">
        <f t="shared" si="2077"/>
        <v>0</v>
      </c>
      <c r="AJ228" s="561"/>
      <c r="AK228" s="278">
        <f t="shared" si="2078"/>
        <v>0</v>
      </c>
      <c r="AL228" s="561"/>
      <c r="AM228" s="278">
        <f t="shared" si="2079"/>
        <v>0</v>
      </c>
      <c r="AN228" s="561"/>
      <c r="AO228" s="278">
        <f t="shared" si="2080"/>
        <v>0</v>
      </c>
      <c r="AP228" s="561"/>
      <c r="AQ228" s="278">
        <f t="shared" si="2081"/>
        <v>0</v>
      </c>
      <c r="AR228" s="561"/>
      <c r="AS228" s="278">
        <f t="shared" si="2082"/>
        <v>0</v>
      </c>
      <c r="AT228" s="561"/>
      <c r="AU228" s="278">
        <f t="shared" si="2083"/>
        <v>0</v>
      </c>
      <c r="AV228" s="561"/>
      <c r="AW228" s="278">
        <f t="shared" si="2084"/>
        <v>0</v>
      </c>
      <c r="AX228" s="561"/>
      <c r="AY228" s="278">
        <f t="shared" si="2085"/>
        <v>0</v>
      </c>
      <c r="AZ228" s="561"/>
      <c r="BA228" s="278">
        <f t="shared" si="2086"/>
        <v>0</v>
      </c>
      <c r="BB228" s="561" t="s">
        <v>1053</v>
      </c>
      <c r="BC228" s="278">
        <f t="shared" si="2087"/>
        <v>0</v>
      </c>
      <c r="BD228" s="561" t="s">
        <v>1053</v>
      </c>
      <c r="BE228" s="278">
        <f t="shared" si="2088"/>
        <v>0</v>
      </c>
      <c r="BF228" s="561"/>
      <c r="BG228" s="278">
        <f t="shared" si="2089"/>
        <v>0</v>
      </c>
      <c r="BH228" s="561"/>
      <c r="BI228" s="278">
        <f t="shared" si="2090"/>
        <v>0</v>
      </c>
      <c r="BJ228" s="561"/>
      <c r="BK228" s="278">
        <f t="shared" si="2091"/>
        <v>0</v>
      </c>
      <c r="BL228" s="561"/>
      <c r="BM228" s="278">
        <f t="shared" si="2092"/>
        <v>0</v>
      </c>
      <c r="BN228" s="561"/>
      <c r="BO228" s="278">
        <f t="shared" si="2093"/>
        <v>0</v>
      </c>
      <c r="BP228" s="561"/>
      <c r="BQ228" s="563">
        <f t="shared" si="2094"/>
        <v>0</v>
      </c>
      <c r="BR228" s="322">
        <f t="shared" si="1904"/>
        <v>0</v>
      </c>
      <c r="BS228" s="27" t="b">
        <f>D228='Orçamento Detalhado'!J234</f>
        <v>1</v>
      </c>
    </row>
    <row r="229" spans="2:71" ht="18" customHeight="1" outlineLevel="2" thickTop="1" thickBot="1">
      <c r="B229" s="213" t="s">
        <v>584</v>
      </c>
      <c r="C229" s="275" t="str">
        <f>IF(VLOOKUP(B229,'Orçamento Detalhado'!$A$11:$I$531,4,)="","",(VLOOKUP(B229,'Orçamento Detalhado'!$A$11:$I$531,4,)))</f>
        <v>Rejunte</v>
      </c>
      <c r="D229" s="276" t="str">
        <f>IF(B229="","",VLOOKUP($B229,'Orçamento Detalhado'!$A$11:$J$531,10,))</f>
        <v/>
      </c>
      <c r="E229" s="277">
        <f t="shared" si="1903"/>
        <v>0</v>
      </c>
      <c r="F229" s="574">
        <v>225</v>
      </c>
      <c r="G229" s="278">
        <f t="shared" si="2063"/>
        <v>0</v>
      </c>
      <c r="H229" s="561"/>
      <c r="I229" s="278">
        <f t="shared" si="2064"/>
        <v>0</v>
      </c>
      <c r="J229" s="561"/>
      <c r="K229" s="278">
        <f t="shared" si="2065"/>
        <v>0</v>
      </c>
      <c r="L229" s="561"/>
      <c r="M229" s="278">
        <f t="shared" si="2066"/>
        <v>0</v>
      </c>
      <c r="N229" s="561"/>
      <c r="O229" s="278">
        <f t="shared" si="2067"/>
        <v>0</v>
      </c>
      <c r="P229" s="561"/>
      <c r="Q229" s="278">
        <f t="shared" si="2068"/>
        <v>0</v>
      </c>
      <c r="R229" s="561" t="s">
        <v>1053</v>
      </c>
      <c r="S229" s="278">
        <f t="shared" si="2069"/>
        <v>0</v>
      </c>
      <c r="T229" s="561" t="s">
        <v>1053</v>
      </c>
      <c r="U229" s="278">
        <f t="shared" si="2070"/>
        <v>0</v>
      </c>
      <c r="V229" s="561" t="s">
        <v>1053</v>
      </c>
      <c r="W229" s="278">
        <f t="shared" si="2071"/>
        <v>0</v>
      </c>
      <c r="X229" s="561" t="s">
        <v>1053</v>
      </c>
      <c r="Y229" s="278">
        <f t="shared" si="2072"/>
        <v>0</v>
      </c>
      <c r="Z229" s="561" t="s">
        <v>1053</v>
      </c>
      <c r="AA229" s="278">
        <f t="shared" si="2073"/>
        <v>0</v>
      </c>
      <c r="AB229" s="561" t="s">
        <v>1053</v>
      </c>
      <c r="AC229" s="278">
        <f t="shared" si="2074"/>
        <v>0</v>
      </c>
      <c r="AD229" s="561" t="s">
        <v>1053</v>
      </c>
      <c r="AE229" s="278">
        <f t="shared" si="2075"/>
        <v>0</v>
      </c>
      <c r="AF229" s="561"/>
      <c r="AG229" s="278">
        <f t="shared" si="2076"/>
        <v>0</v>
      </c>
      <c r="AH229" s="561"/>
      <c r="AI229" s="278">
        <f t="shared" si="2077"/>
        <v>0</v>
      </c>
      <c r="AJ229" s="561"/>
      <c r="AK229" s="278">
        <f t="shared" si="2078"/>
        <v>0</v>
      </c>
      <c r="AL229" s="561"/>
      <c r="AM229" s="278">
        <f t="shared" si="2079"/>
        <v>0</v>
      </c>
      <c r="AN229" s="561"/>
      <c r="AO229" s="278">
        <f t="shared" si="2080"/>
        <v>0</v>
      </c>
      <c r="AP229" s="561"/>
      <c r="AQ229" s="278">
        <f t="shared" si="2081"/>
        <v>0</v>
      </c>
      <c r="AR229" s="561"/>
      <c r="AS229" s="278">
        <f t="shared" si="2082"/>
        <v>0</v>
      </c>
      <c r="AT229" s="561"/>
      <c r="AU229" s="278">
        <f t="shared" si="2083"/>
        <v>0</v>
      </c>
      <c r="AV229" s="561"/>
      <c r="AW229" s="278">
        <f t="shared" si="2084"/>
        <v>0</v>
      </c>
      <c r="AX229" s="561"/>
      <c r="AY229" s="278">
        <f t="shared" si="2085"/>
        <v>0</v>
      </c>
      <c r="AZ229" s="561"/>
      <c r="BA229" s="278">
        <f t="shared" si="2086"/>
        <v>0</v>
      </c>
      <c r="BB229" s="561"/>
      <c r="BC229" s="278">
        <f t="shared" si="2087"/>
        <v>0</v>
      </c>
      <c r="BD229" s="561"/>
      <c r="BE229" s="278">
        <f t="shared" si="2088"/>
        <v>0</v>
      </c>
      <c r="BF229" s="561"/>
      <c r="BG229" s="278">
        <f t="shared" si="2089"/>
        <v>0</v>
      </c>
      <c r="BH229" s="561"/>
      <c r="BI229" s="278">
        <f t="shared" si="2090"/>
        <v>0</v>
      </c>
      <c r="BJ229" s="561"/>
      <c r="BK229" s="278">
        <f t="shared" si="2091"/>
        <v>0</v>
      </c>
      <c r="BL229" s="561"/>
      <c r="BM229" s="278">
        <f t="shared" si="2092"/>
        <v>0</v>
      </c>
      <c r="BN229" s="561"/>
      <c r="BO229" s="278">
        <f t="shared" si="2093"/>
        <v>0</v>
      </c>
      <c r="BP229" s="561"/>
      <c r="BQ229" s="563">
        <f t="shared" si="2094"/>
        <v>0</v>
      </c>
      <c r="BR229" s="322">
        <f t="shared" si="1904"/>
        <v>0</v>
      </c>
      <c r="BS229" s="27" t="b">
        <f>D229='Orçamento Detalhado'!J235</f>
        <v>1</v>
      </c>
    </row>
    <row r="230" spans="2:71" ht="18" customHeight="1" outlineLevel="2" thickTop="1" thickBot="1">
      <c r="B230" s="213" t="s">
        <v>586</v>
      </c>
      <c r="C230" s="275" t="str">
        <f>IF(VLOOKUP(B230,'Orçamento Detalhado'!$A$11:$I$531,4,)="","",(VLOOKUP(B230,'Orçamento Detalhado'!$A$11:$I$531,4,)))</f>
        <v>Porcelanato</v>
      </c>
      <c r="D230" s="276" t="str">
        <f>IF(B230="","",VLOOKUP($B230,'Orçamento Detalhado'!$A$11:$J$531,10,))</f>
        <v/>
      </c>
      <c r="E230" s="277">
        <f t="shared" si="1903"/>
        <v>0</v>
      </c>
      <c r="F230" s="574">
        <v>226</v>
      </c>
      <c r="G230" s="278">
        <f t="shared" si="2063"/>
        <v>0</v>
      </c>
      <c r="H230" s="561"/>
      <c r="I230" s="278">
        <f t="shared" si="2064"/>
        <v>0</v>
      </c>
      <c r="J230" s="561"/>
      <c r="K230" s="278">
        <f t="shared" si="2065"/>
        <v>0</v>
      </c>
      <c r="L230" s="561"/>
      <c r="M230" s="278">
        <f t="shared" si="2066"/>
        <v>0</v>
      </c>
      <c r="N230" s="561"/>
      <c r="O230" s="278">
        <f t="shared" si="2067"/>
        <v>0</v>
      </c>
      <c r="P230" s="561"/>
      <c r="Q230" s="278">
        <f t="shared" si="2068"/>
        <v>0</v>
      </c>
      <c r="R230" s="561" t="s">
        <v>1053</v>
      </c>
      <c r="S230" s="278">
        <f t="shared" si="2069"/>
        <v>0</v>
      </c>
      <c r="T230" s="561" t="s">
        <v>1053</v>
      </c>
      <c r="U230" s="278">
        <f t="shared" si="2070"/>
        <v>0</v>
      </c>
      <c r="V230" s="561" t="s">
        <v>1053</v>
      </c>
      <c r="W230" s="278">
        <f t="shared" si="2071"/>
        <v>0</v>
      </c>
      <c r="X230" s="561" t="s">
        <v>1053</v>
      </c>
      <c r="Y230" s="278">
        <f t="shared" si="2072"/>
        <v>0</v>
      </c>
      <c r="Z230" s="561" t="s">
        <v>1053</v>
      </c>
      <c r="AA230" s="278">
        <f t="shared" si="2073"/>
        <v>0</v>
      </c>
      <c r="AB230" s="561" t="s">
        <v>1053</v>
      </c>
      <c r="AC230" s="278">
        <f t="shared" si="2074"/>
        <v>0</v>
      </c>
      <c r="AD230" s="561" t="s">
        <v>1053</v>
      </c>
      <c r="AE230" s="278">
        <f t="shared" si="2075"/>
        <v>0</v>
      </c>
      <c r="AF230" s="561"/>
      <c r="AG230" s="278">
        <f t="shared" si="2076"/>
        <v>0</v>
      </c>
      <c r="AH230" s="561"/>
      <c r="AI230" s="278">
        <f t="shared" si="2077"/>
        <v>0</v>
      </c>
      <c r="AJ230" s="561"/>
      <c r="AK230" s="278">
        <f t="shared" si="2078"/>
        <v>0</v>
      </c>
      <c r="AL230" s="561"/>
      <c r="AM230" s="278">
        <f t="shared" si="2079"/>
        <v>0</v>
      </c>
      <c r="AN230" s="561"/>
      <c r="AO230" s="278">
        <f t="shared" si="2080"/>
        <v>0</v>
      </c>
      <c r="AP230" s="561"/>
      <c r="AQ230" s="278">
        <f t="shared" si="2081"/>
        <v>0</v>
      </c>
      <c r="AR230" s="561"/>
      <c r="AS230" s="278">
        <f t="shared" si="2082"/>
        <v>0</v>
      </c>
      <c r="AT230" s="561"/>
      <c r="AU230" s="278">
        <f t="shared" si="2083"/>
        <v>0</v>
      </c>
      <c r="AV230" s="561"/>
      <c r="AW230" s="278">
        <f t="shared" si="2084"/>
        <v>0</v>
      </c>
      <c r="AX230" s="561"/>
      <c r="AY230" s="278">
        <f t="shared" si="2085"/>
        <v>0</v>
      </c>
      <c r="AZ230" s="561"/>
      <c r="BA230" s="278">
        <f t="shared" si="2086"/>
        <v>0</v>
      </c>
      <c r="BB230" s="561"/>
      <c r="BC230" s="278">
        <f t="shared" si="2087"/>
        <v>0</v>
      </c>
      <c r="BD230" s="561"/>
      <c r="BE230" s="278">
        <f t="shared" si="2088"/>
        <v>0</v>
      </c>
      <c r="BF230" s="561"/>
      <c r="BG230" s="278">
        <f t="shared" si="2089"/>
        <v>0</v>
      </c>
      <c r="BH230" s="561"/>
      <c r="BI230" s="278">
        <f t="shared" si="2090"/>
        <v>0</v>
      </c>
      <c r="BJ230" s="561"/>
      <c r="BK230" s="278">
        <f t="shared" si="2091"/>
        <v>0</v>
      </c>
      <c r="BL230" s="561"/>
      <c r="BM230" s="278">
        <f t="shared" si="2092"/>
        <v>0</v>
      </c>
      <c r="BN230" s="561"/>
      <c r="BO230" s="278">
        <f t="shared" si="2093"/>
        <v>0</v>
      </c>
      <c r="BP230" s="561"/>
      <c r="BQ230" s="563">
        <f t="shared" si="2094"/>
        <v>0</v>
      </c>
      <c r="BR230" s="322">
        <f t="shared" si="1904"/>
        <v>0</v>
      </c>
      <c r="BS230" s="27" t="b">
        <f>D230='Orçamento Detalhado'!J236</f>
        <v>1</v>
      </c>
    </row>
    <row r="231" spans="2:71" ht="18" customHeight="1" outlineLevel="2" thickTop="1" thickBot="1">
      <c r="B231" s="213" t="s">
        <v>588</v>
      </c>
      <c r="C231" s="275" t="str">
        <f>IF(VLOOKUP(B231,'Orçamento Detalhado'!$A$11:$I$531,4,)="","",(VLOOKUP(B231,'Orçamento Detalhado'!$A$11:$I$531,4,)))</f>
        <v>Tábua Corrida</v>
      </c>
      <c r="D231" s="276" t="str">
        <f>IF(B231="","",VLOOKUP($B231,'Orçamento Detalhado'!$A$11:$J$531,10,))</f>
        <v/>
      </c>
      <c r="E231" s="277">
        <f t="shared" si="1903"/>
        <v>0</v>
      </c>
      <c r="F231" s="574">
        <v>227</v>
      </c>
      <c r="G231" s="278">
        <f t="shared" si="2063"/>
        <v>0</v>
      </c>
      <c r="H231" s="561"/>
      <c r="I231" s="278">
        <f t="shared" si="2064"/>
        <v>0</v>
      </c>
      <c r="J231" s="561"/>
      <c r="K231" s="278">
        <f t="shared" si="2065"/>
        <v>0</v>
      </c>
      <c r="L231" s="561"/>
      <c r="M231" s="278">
        <f t="shared" si="2066"/>
        <v>0</v>
      </c>
      <c r="N231" s="561"/>
      <c r="O231" s="278">
        <f t="shared" si="2067"/>
        <v>0</v>
      </c>
      <c r="P231" s="561"/>
      <c r="Q231" s="278">
        <f t="shared" si="2068"/>
        <v>0</v>
      </c>
      <c r="R231" s="561" t="s">
        <v>1053</v>
      </c>
      <c r="S231" s="278">
        <f t="shared" si="2069"/>
        <v>0</v>
      </c>
      <c r="T231" s="561" t="s">
        <v>1053</v>
      </c>
      <c r="U231" s="278">
        <f t="shared" si="2070"/>
        <v>0</v>
      </c>
      <c r="V231" s="561" t="s">
        <v>1053</v>
      </c>
      <c r="W231" s="278">
        <f t="shared" si="2071"/>
        <v>0</v>
      </c>
      <c r="X231" s="561" t="s">
        <v>1053</v>
      </c>
      <c r="Y231" s="278">
        <f t="shared" si="2072"/>
        <v>0</v>
      </c>
      <c r="Z231" s="561" t="s">
        <v>1053</v>
      </c>
      <c r="AA231" s="278">
        <f t="shared" si="2073"/>
        <v>0</v>
      </c>
      <c r="AB231" s="561" t="s">
        <v>1053</v>
      </c>
      <c r="AC231" s="278">
        <f t="shared" si="2074"/>
        <v>0</v>
      </c>
      <c r="AD231" s="561" t="s">
        <v>1053</v>
      </c>
      <c r="AE231" s="278">
        <f t="shared" si="2075"/>
        <v>0</v>
      </c>
      <c r="AF231" s="561"/>
      <c r="AG231" s="278">
        <f t="shared" si="2076"/>
        <v>0</v>
      </c>
      <c r="AH231" s="561"/>
      <c r="AI231" s="278">
        <f t="shared" si="2077"/>
        <v>0</v>
      </c>
      <c r="AJ231" s="561"/>
      <c r="AK231" s="278">
        <f t="shared" si="2078"/>
        <v>0</v>
      </c>
      <c r="AL231" s="561"/>
      <c r="AM231" s="278">
        <f t="shared" si="2079"/>
        <v>0</v>
      </c>
      <c r="AN231" s="561"/>
      <c r="AO231" s="278">
        <f t="shared" si="2080"/>
        <v>0</v>
      </c>
      <c r="AP231" s="561"/>
      <c r="AQ231" s="278">
        <f t="shared" si="2081"/>
        <v>0</v>
      </c>
      <c r="AR231" s="561"/>
      <c r="AS231" s="278">
        <f t="shared" si="2082"/>
        <v>0</v>
      </c>
      <c r="AT231" s="561"/>
      <c r="AU231" s="278">
        <f t="shared" si="2083"/>
        <v>0</v>
      </c>
      <c r="AV231" s="561"/>
      <c r="AW231" s="278">
        <f t="shared" si="2084"/>
        <v>0</v>
      </c>
      <c r="AX231" s="561"/>
      <c r="AY231" s="278">
        <f t="shared" si="2085"/>
        <v>0</v>
      </c>
      <c r="AZ231" s="561"/>
      <c r="BA231" s="278">
        <f t="shared" si="2086"/>
        <v>0</v>
      </c>
      <c r="BB231" s="561"/>
      <c r="BC231" s="278">
        <f t="shared" si="2087"/>
        <v>0</v>
      </c>
      <c r="BD231" s="561"/>
      <c r="BE231" s="278">
        <f t="shared" si="2088"/>
        <v>0</v>
      </c>
      <c r="BF231" s="561"/>
      <c r="BG231" s="278">
        <f t="shared" si="2089"/>
        <v>0</v>
      </c>
      <c r="BH231" s="561"/>
      <c r="BI231" s="278">
        <f t="shared" si="2090"/>
        <v>0</v>
      </c>
      <c r="BJ231" s="561"/>
      <c r="BK231" s="278">
        <f t="shared" si="2091"/>
        <v>0</v>
      </c>
      <c r="BL231" s="561"/>
      <c r="BM231" s="278">
        <f t="shared" si="2092"/>
        <v>0</v>
      </c>
      <c r="BN231" s="561"/>
      <c r="BO231" s="278">
        <f t="shared" si="2093"/>
        <v>0</v>
      </c>
      <c r="BP231" s="561"/>
      <c r="BQ231" s="563">
        <f t="shared" si="2094"/>
        <v>0</v>
      </c>
      <c r="BR231" s="322">
        <f t="shared" si="1904"/>
        <v>0</v>
      </c>
      <c r="BS231" s="27" t="b">
        <f>D231='Orçamento Detalhado'!J237</f>
        <v>1</v>
      </c>
    </row>
    <row r="232" spans="2:71" ht="18" customHeight="1" outlineLevel="2" thickTop="1" thickBot="1">
      <c r="B232" s="213" t="s">
        <v>590</v>
      </c>
      <c r="C232" s="275" t="str">
        <f>IF(VLOOKUP(B232,'Orçamento Detalhado'!$A$11:$I$531,4,)="","",(VLOOKUP(B232,'Orçamento Detalhado'!$A$11:$I$531,4,)))</f>
        <v>Vinílico</v>
      </c>
      <c r="D232" s="276" t="str">
        <f>IF(B232="","",VLOOKUP($B232,'Orçamento Detalhado'!$A$11:$J$531,10,))</f>
        <v/>
      </c>
      <c r="E232" s="277">
        <f t="shared" si="1903"/>
        <v>0</v>
      </c>
      <c r="F232" s="574">
        <v>228</v>
      </c>
      <c r="G232" s="278">
        <f t="shared" si="2063"/>
        <v>0</v>
      </c>
      <c r="H232" s="561"/>
      <c r="I232" s="278">
        <f t="shared" si="2064"/>
        <v>0</v>
      </c>
      <c r="J232" s="561"/>
      <c r="K232" s="278">
        <f t="shared" si="2065"/>
        <v>0</v>
      </c>
      <c r="L232" s="561"/>
      <c r="M232" s="278">
        <f t="shared" si="2066"/>
        <v>0</v>
      </c>
      <c r="N232" s="561"/>
      <c r="O232" s="278">
        <f t="shared" si="2067"/>
        <v>0</v>
      </c>
      <c r="P232" s="561"/>
      <c r="Q232" s="278">
        <f t="shared" si="2068"/>
        <v>0</v>
      </c>
      <c r="R232" s="561" t="s">
        <v>1053</v>
      </c>
      <c r="S232" s="278">
        <f t="shared" si="2069"/>
        <v>0</v>
      </c>
      <c r="T232" s="561" t="s">
        <v>1053</v>
      </c>
      <c r="U232" s="278">
        <f t="shared" si="2070"/>
        <v>0</v>
      </c>
      <c r="V232" s="561" t="s">
        <v>1053</v>
      </c>
      <c r="W232" s="278">
        <f t="shared" si="2071"/>
        <v>0</v>
      </c>
      <c r="X232" s="561" t="s">
        <v>1053</v>
      </c>
      <c r="Y232" s="278">
        <f t="shared" si="2072"/>
        <v>0</v>
      </c>
      <c r="Z232" s="561" t="s">
        <v>1053</v>
      </c>
      <c r="AA232" s="278">
        <f t="shared" si="2073"/>
        <v>0</v>
      </c>
      <c r="AB232" s="561" t="s">
        <v>1053</v>
      </c>
      <c r="AC232" s="278">
        <f t="shared" si="2074"/>
        <v>0</v>
      </c>
      <c r="AD232" s="561" t="s">
        <v>1053</v>
      </c>
      <c r="AE232" s="278">
        <f t="shared" si="2075"/>
        <v>0</v>
      </c>
      <c r="AF232" s="561"/>
      <c r="AG232" s="278">
        <f t="shared" si="2076"/>
        <v>0</v>
      </c>
      <c r="AH232" s="561"/>
      <c r="AI232" s="278">
        <f t="shared" si="2077"/>
        <v>0</v>
      </c>
      <c r="AJ232" s="561"/>
      <c r="AK232" s="278">
        <f t="shared" si="2078"/>
        <v>0</v>
      </c>
      <c r="AL232" s="561"/>
      <c r="AM232" s="278">
        <f t="shared" si="2079"/>
        <v>0</v>
      </c>
      <c r="AN232" s="561"/>
      <c r="AO232" s="278">
        <f t="shared" si="2080"/>
        <v>0</v>
      </c>
      <c r="AP232" s="561"/>
      <c r="AQ232" s="278">
        <f t="shared" si="2081"/>
        <v>0</v>
      </c>
      <c r="AR232" s="561"/>
      <c r="AS232" s="278">
        <f t="shared" si="2082"/>
        <v>0</v>
      </c>
      <c r="AT232" s="561"/>
      <c r="AU232" s="278">
        <f t="shared" si="2083"/>
        <v>0</v>
      </c>
      <c r="AV232" s="561"/>
      <c r="AW232" s="278">
        <f t="shared" si="2084"/>
        <v>0</v>
      </c>
      <c r="AX232" s="561"/>
      <c r="AY232" s="278">
        <f t="shared" si="2085"/>
        <v>0</v>
      </c>
      <c r="AZ232" s="561"/>
      <c r="BA232" s="278">
        <f t="shared" si="2086"/>
        <v>0</v>
      </c>
      <c r="BB232" s="561"/>
      <c r="BC232" s="278">
        <f t="shared" si="2087"/>
        <v>0</v>
      </c>
      <c r="BD232" s="561"/>
      <c r="BE232" s="278">
        <f t="shared" si="2088"/>
        <v>0</v>
      </c>
      <c r="BF232" s="561"/>
      <c r="BG232" s="278">
        <f t="shared" si="2089"/>
        <v>0</v>
      </c>
      <c r="BH232" s="561"/>
      <c r="BI232" s="278">
        <f t="shared" si="2090"/>
        <v>0</v>
      </c>
      <c r="BJ232" s="561"/>
      <c r="BK232" s="278">
        <f t="shared" si="2091"/>
        <v>0</v>
      </c>
      <c r="BL232" s="561"/>
      <c r="BM232" s="278">
        <f t="shared" si="2092"/>
        <v>0</v>
      </c>
      <c r="BN232" s="561"/>
      <c r="BO232" s="278">
        <f t="shared" si="2093"/>
        <v>0</v>
      </c>
      <c r="BP232" s="561"/>
      <c r="BQ232" s="563">
        <f t="shared" si="2094"/>
        <v>0</v>
      </c>
      <c r="BR232" s="322">
        <f t="shared" si="1904"/>
        <v>0</v>
      </c>
      <c r="BS232" s="27" t="b">
        <f>D232='Orçamento Detalhado'!J238</f>
        <v>1</v>
      </c>
    </row>
    <row r="233" spans="2:71" ht="18" customHeight="1" outlineLevel="2" thickTop="1" thickBot="1">
      <c r="B233" s="213" t="s">
        <v>592</v>
      </c>
      <c r="C233" s="275" t="str">
        <f>IF(VLOOKUP(B233,'Orçamento Detalhado'!$A$11:$I$531,4,)="","",(VLOOKUP(B233,'Orçamento Detalhado'!$A$11:$I$531,4,)))</f>
        <v>Laminados</v>
      </c>
      <c r="D233" s="276" t="str">
        <f>IF(B233="","",VLOOKUP($B233,'Orçamento Detalhado'!$A$11:$J$531,10,))</f>
        <v/>
      </c>
      <c r="E233" s="277">
        <f t="shared" si="1903"/>
        <v>0</v>
      </c>
      <c r="F233" s="574">
        <v>229</v>
      </c>
      <c r="G233" s="278">
        <f t="shared" si="2063"/>
        <v>0</v>
      </c>
      <c r="H233" s="561"/>
      <c r="I233" s="278">
        <f t="shared" si="2064"/>
        <v>0</v>
      </c>
      <c r="J233" s="561"/>
      <c r="K233" s="278">
        <f t="shared" si="2065"/>
        <v>0</v>
      </c>
      <c r="L233" s="561"/>
      <c r="M233" s="278">
        <f t="shared" si="2066"/>
        <v>0</v>
      </c>
      <c r="N233" s="561"/>
      <c r="O233" s="278">
        <f t="shared" si="2067"/>
        <v>0</v>
      </c>
      <c r="P233" s="561"/>
      <c r="Q233" s="278">
        <f t="shared" si="2068"/>
        <v>0</v>
      </c>
      <c r="R233" s="561" t="s">
        <v>1053</v>
      </c>
      <c r="S233" s="278">
        <f t="shared" si="2069"/>
        <v>0</v>
      </c>
      <c r="T233" s="561" t="s">
        <v>1053</v>
      </c>
      <c r="U233" s="278">
        <f t="shared" si="2070"/>
        <v>0</v>
      </c>
      <c r="V233" s="561" t="s">
        <v>1053</v>
      </c>
      <c r="W233" s="278">
        <f t="shared" si="2071"/>
        <v>0</v>
      </c>
      <c r="X233" s="561" t="s">
        <v>1053</v>
      </c>
      <c r="Y233" s="278">
        <f t="shared" si="2072"/>
        <v>0</v>
      </c>
      <c r="Z233" s="561" t="s">
        <v>1053</v>
      </c>
      <c r="AA233" s="278">
        <f t="shared" si="2073"/>
        <v>0</v>
      </c>
      <c r="AB233" s="561" t="s">
        <v>1053</v>
      </c>
      <c r="AC233" s="278">
        <f t="shared" si="2074"/>
        <v>0</v>
      </c>
      <c r="AD233" s="561" t="s">
        <v>1053</v>
      </c>
      <c r="AE233" s="278">
        <f t="shared" si="2075"/>
        <v>0</v>
      </c>
      <c r="AF233" s="561"/>
      <c r="AG233" s="278">
        <f t="shared" si="2076"/>
        <v>0</v>
      </c>
      <c r="AH233" s="561"/>
      <c r="AI233" s="278">
        <f t="shared" si="2077"/>
        <v>0</v>
      </c>
      <c r="AJ233" s="561"/>
      <c r="AK233" s="278">
        <f t="shared" si="2078"/>
        <v>0</v>
      </c>
      <c r="AL233" s="561"/>
      <c r="AM233" s="278">
        <f t="shared" si="2079"/>
        <v>0</v>
      </c>
      <c r="AN233" s="561"/>
      <c r="AO233" s="278">
        <f t="shared" si="2080"/>
        <v>0</v>
      </c>
      <c r="AP233" s="561"/>
      <c r="AQ233" s="278">
        <f t="shared" si="2081"/>
        <v>0</v>
      </c>
      <c r="AR233" s="561"/>
      <c r="AS233" s="278">
        <f t="shared" si="2082"/>
        <v>0</v>
      </c>
      <c r="AT233" s="561"/>
      <c r="AU233" s="278">
        <f t="shared" si="2083"/>
        <v>0</v>
      </c>
      <c r="AV233" s="561"/>
      <c r="AW233" s="278">
        <f t="shared" si="2084"/>
        <v>0</v>
      </c>
      <c r="AX233" s="561"/>
      <c r="AY233" s="278">
        <f t="shared" si="2085"/>
        <v>0</v>
      </c>
      <c r="AZ233" s="561"/>
      <c r="BA233" s="278">
        <f t="shared" si="2086"/>
        <v>0</v>
      </c>
      <c r="BB233" s="561" t="s">
        <v>1053</v>
      </c>
      <c r="BC233" s="278">
        <f t="shared" si="2087"/>
        <v>0</v>
      </c>
      <c r="BD233" s="561" t="s">
        <v>1053</v>
      </c>
      <c r="BE233" s="278">
        <f t="shared" si="2088"/>
        <v>0</v>
      </c>
      <c r="BF233" s="561"/>
      <c r="BG233" s="278">
        <f t="shared" si="2089"/>
        <v>0</v>
      </c>
      <c r="BH233" s="561"/>
      <c r="BI233" s="278">
        <f t="shared" si="2090"/>
        <v>0</v>
      </c>
      <c r="BJ233" s="561"/>
      <c r="BK233" s="278">
        <f t="shared" si="2091"/>
        <v>0</v>
      </c>
      <c r="BL233" s="561"/>
      <c r="BM233" s="278">
        <f t="shared" si="2092"/>
        <v>0</v>
      </c>
      <c r="BN233" s="561"/>
      <c r="BO233" s="278">
        <f t="shared" si="2093"/>
        <v>0</v>
      </c>
      <c r="BP233" s="561"/>
      <c r="BQ233" s="563">
        <f t="shared" si="2094"/>
        <v>0</v>
      </c>
      <c r="BR233" s="322">
        <f t="shared" si="1904"/>
        <v>0</v>
      </c>
      <c r="BS233" s="27" t="b">
        <f>D233='Orçamento Detalhado'!J239</f>
        <v>1</v>
      </c>
    </row>
    <row r="234" spans="2:71" ht="18" customHeight="1" outlineLevel="2" thickTop="1" thickBot="1">
      <c r="B234" s="213" t="s">
        <v>594</v>
      </c>
      <c r="C234" s="275" t="str">
        <f>IF(VLOOKUP(B234,'Orçamento Detalhado'!$A$11:$I$531,4,)="","",(VLOOKUP(B234,'Orçamento Detalhado'!$A$11:$I$531,4,)))</f>
        <v>Rodapés de madeira</v>
      </c>
      <c r="D234" s="276" t="str">
        <f>IF(B234="","",VLOOKUP($B234,'Orçamento Detalhado'!$A$11:$J$531,10,))</f>
        <v/>
      </c>
      <c r="E234" s="277">
        <f t="shared" si="1903"/>
        <v>0</v>
      </c>
      <c r="F234" s="574">
        <v>230</v>
      </c>
      <c r="G234" s="278">
        <f t="shared" si="2063"/>
        <v>0</v>
      </c>
      <c r="H234" s="561"/>
      <c r="I234" s="278">
        <f t="shared" si="2064"/>
        <v>0</v>
      </c>
      <c r="J234" s="561"/>
      <c r="K234" s="278">
        <f t="shared" si="2065"/>
        <v>0</v>
      </c>
      <c r="L234" s="561"/>
      <c r="M234" s="278">
        <f t="shared" si="2066"/>
        <v>0</v>
      </c>
      <c r="N234" s="561"/>
      <c r="O234" s="278">
        <f t="shared" si="2067"/>
        <v>0</v>
      </c>
      <c r="P234" s="561"/>
      <c r="Q234" s="278">
        <f t="shared" si="2068"/>
        <v>0</v>
      </c>
      <c r="R234" s="561" t="s">
        <v>1053</v>
      </c>
      <c r="S234" s="278">
        <f t="shared" si="2069"/>
        <v>0</v>
      </c>
      <c r="T234" s="561" t="s">
        <v>1053</v>
      </c>
      <c r="U234" s="278">
        <f t="shared" si="2070"/>
        <v>0</v>
      </c>
      <c r="V234" s="561" t="s">
        <v>1053</v>
      </c>
      <c r="W234" s="278">
        <f t="shared" si="2071"/>
        <v>0</v>
      </c>
      <c r="X234" s="561" t="s">
        <v>1053</v>
      </c>
      <c r="Y234" s="278">
        <f t="shared" si="2072"/>
        <v>0</v>
      </c>
      <c r="Z234" s="561" t="s">
        <v>1053</v>
      </c>
      <c r="AA234" s="278">
        <f t="shared" si="2073"/>
        <v>0</v>
      </c>
      <c r="AB234" s="561" t="s">
        <v>1053</v>
      </c>
      <c r="AC234" s="278">
        <f t="shared" si="2074"/>
        <v>0</v>
      </c>
      <c r="AD234" s="561" t="s">
        <v>1053</v>
      </c>
      <c r="AE234" s="278">
        <f t="shared" si="2075"/>
        <v>0</v>
      </c>
      <c r="AF234" s="561"/>
      <c r="AG234" s="278">
        <f t="shared" si="2076"/>
        <v>0</v>
      </c>
      <c r="AH234" s="561"/>
      <c r="AI234" s="278">
        <f t="shared" si="2077"/>
        <v>0</v>
      </c>
      <c r="AJ234" s="561"/>
      <c r="AK234" s="278">
        <f t="shared" si="2078"/>
        <v>0</v>
      </c>
      <c r="AL234" s="561"/>
      <c r="AM234" s="278">
        <f t="shared" si="2079"/>
        <v>0</v>
      </c>
      <c r="AN234" s="561"/>
      <c r="AO234" s="278">
        <f t="shared" si="2080"/>
        <v>0</v>
      </c>
      <c r="AP234" s="561"/>
      <c r="AQ234" s="278">
        <f t="shared" si="2081"/>
        <v>0</v>
      </c>
      <c r="AR234" s="561"/>
      <c r="AS234" s="278">
        <f t="shared" si="2082"/>
        <v>0</v>
      </c>
      <c r="AT234" s="561"/>
      <c r="AU234" s="278">
        <f t="shared" si="2083"/>
        <v>0</v>
      </c>
      <c r="AV234" s="561"/>
      <c r="AW234" s="278">
        <f t="shared" si="2084"/>
        <v>0</v>
      </c>
      <c r="AX234" s="561"/>
      <c r="AY234" s="278">
        <f t="shared" si="2085"/>
        <v>0</v>
      </c>
      <c r="AZ234" s="561" t="s">
        <v>1053</v>
      </c>
      <c r="BA234" s="278">
        <f t="shared" si="2086"/>
        <v>0</v>
      </c>
      <c r="BB234" s="561" t="s">
        <v>1053</v>
      </c>
      <c r="BC234" s="278">
        <f t="shared" si="2087"/>
        <v>0</v>
      </c>
      <c r="BD234" s="561" t="s">
        <v>1053</v>
      </c>
      <c r="BE234" s="278">
        <f t="shared" si="2088"/>
        <v>0</v>
      </c>
      <c r="BF234" s="561"/>
      <c r="BG234" s="278">
        <f t="shared" si="2089"/>
        <v>0</v>
      </c>
      <c r="BH234" s="561"/>
      <c r="BI234" s="278">
        <f t="shared" si="2090"/>
        <v>0</v>
      </c>
      <c r="BJ234" s="561"/>
      <c r="BK234" s="278">
        <f t="shared" si="2091"/>
        <v>0</v>
      </c>
      <c r="BL234" s="561"/>
      <c r="BM234" s="278">
        <f t="shared" si="2092"/>
        <v>0</v>
      </c>
      <c r="BN234" s="561"/>
      <c r="BO234" s="278">
        <f t="shared" si="2093"/>
        <v>0</v>
      </c>
      <c r="BP234" s="561"/>
      <c r="BQ234" s="563">
        <f t="shared" si="2094"/>
        <v>0</v>
      </c>
      <c r="BR234" s="322">
        <f t="shared" si="1904"/>
        <v>0</v>
      </c>
      <c r="BS234" s="27" t="b">
        <f>D234='Orçamento Detalhado'!J240</f>
        <v>1</v>
      </c>
    </row>
    <row r="235" spans="2:71" ht="18" customHeight="1" outlineLevel="2" thickTop="1" thickBot="1">
      <c r="B235" s="213" t="s">
        <v>595</v>
      </c>
      <c r="C235" s="275" t="str">
        <f>IF(VLOOKUP(B235,'Orçamento Detalhado'!$A$11:$I$531,4,)="","",(VLOOKUP(B235,'Orçamento Detalhado'!$A$11:$I$531,4,)))</f>
        <v>Rodapés de ceramica</v>
      </c>
      <c r="D235" s="276" t="str">
        <f>IF(B235="","",VLOOKUP($B235,'Orçamento Detalhado'!$A$11:$J$531,10,))</f>
        <v/>
      </c>
      <c r="E235" s="277">
        <f t="shared" si="1903"/>
        <v>0</v>
      </c>
      <c r="F235" s="574">
        <v>231</v>
      </c>
      <c r="G235" s="278">
        <f t="shared" si="2063"/>
        <v>0</v>
      </c>
      <c r="H235" s="561"/>
      <c r="I235" s="278">
        <f t="shared" si="2064"/>
        <v>0</v>
      </c>
      <c r="J235" s="561"/>
      <c r="K235" s="278">
        <f t="shared" si="2065"/>
        <v>0</v>
      </c>
      <c r="L235" s="561"/>
      <c r="M235" s="278">
        <f t="shared" si="2066"/>
        <v>0</v>
      </c>
      <c r="N235" s="561"/>
      <c r="O235" s="278">
        <f t="shared" si="2067"/>
        <v>0</v>
      </c>
      <c r="P235" s="561"/>
      <c r="Q235" s="278">
        <f t="shared" si="2068"/>
        <v>0</v>
      </c>
      <c r="R235" s="561" t="s">
        <v>1053</v>
      </c>
      <c r="S235" s="278">
        <f t="shared" si="2069"/>
        <v>0</v>
      </c>
      <c r="T235" s="561" t="s">
        <v>1053</v>
      </c>
      <c r="U235" s="278">
        <f t="shared" si="2070"/>
        <v>0</v>
      </c>
      <c r="V235" s="561" t="s">
        <v>1053</v>
      </c>
      <c r="W235" s="278">
        <f t="shared" si="2071"/>
        <v>0</v>
      </c>
      <c r="X235" s="561" t="s">
        <v>1053</v>
      </c>
      <c r="Y235" s="278">
        <f t="shared" si="2072"/>
        <v>0</v>
      </c>
      <c r="Z235" s="561" t="s">
        <v>1053</v>
      </c>
      <c r="AA235" s="278">
        <f t="shared" si="2073"/>
        <v>0</v>
      </c>
      <c r="AB235" s="561" t="s">
        <v>1053</v>
      </c>
      <c r="AC235" s="278">
        <f t="shared" si="2074"/>
        <v>0</v>
      </c>
      <c r="AD235" s="561" t="s">
        <v>1053</v>
      </c>
      <c r="AE235" s="278">
        <f t="shared" si="2075"/>
        <v>0</v>
      </c>
      <c r="AF235" s="561"/>
      <c r="AG235" s="278">
        <f t="shared" si="2076"/>
        <v>0</v>
      </c>
      <c r="AH235" s="561"/>
      <c r="AI235" s="278">
        <f t="shared" si="2077"/>
        <v>0</v>
      </c>
      <c r="AJ235" s="561"/>
      <c r="AK235" s="278">
        <f t="shared" si="2078"/>
        <v>0</v>
      </c>
      <c r="AL235" s="561"/>
      <c r="AM235" s="278">
        <f t="shared" si="2079"/>
        <v>0</v>
      </c>
      <c r="AN235" s="561"/>
      <c r="AO235" s="278">
        <f t="shared" si="2080"/>
        <v>0</v>
      </c>
      <c r="AP235" s="561"/>
      <c r="AQ235" s="278">
        <f t="shared" si="2081"/>
        <v>0</v>
      </c>
      <c r="AR235" s="561"/>
      <c r="AS235" s="278">
        <f t="shared" si="2082"/>
        <v>0</v>
      </c>
      <c r="AT235" s="561"/>
      <c r="AU235" s="278">
        <f t="shared" si="2083"/>
        <v>0</v>
      </c>
      <c r="AV235" s="561"/>
      <c r="AW235" s="278">
        <f t="shared" si="2084"/>
        <v>0</v>
      </c>
      <c r="AX235" s="561"/>
      <c r="AY235" s="278">
        <f t="shared" si="2085"/>
        <v>0</v>
      </c>
      <c r="AZ235" s="561" t="s">
        <v>1053</v>
      </c>
      <c r="BA235" s="278">
        <f t="shared" si="2086"/>
        <v>0</v>
      </c>
      <c r="BB235" s="561" t="s">
        <v>1053</v>
      </c>
      <c r="BC235" s="278">
        <f t="shared" si="2087"/>
        <v>0</v>
      </c>
      <c r="BD235" s="561" t="s">
        <v>1053</v>
      </c>
      <c r="BE235" s="278">
        <f t="shared" si="2088"/>
        <v>0</v>
      </c>
      <c r="BF235" s="561"/>
      <c r="BG235" s="278">
        <f t="shared" si="2089"/>
        <v>0</v>
      </c>
      <c r="BH235" s="561"/>
      <c r="BI235" s="278">
        <f t="shared" si="2090"/>
        <v>0</v>
      </c>
      <c r="BJ235" s="561"/>
      <c r="BK235" s="278">
        <f t="shared" si="2091"/>
        <v>0</v>
      </c>
      <c r="BL235" s="561"/>
      <c r="BM235" s="278">
        <f t="shared" si="2092"/>
        <v>0</v>
      </c>
      <c r="BN235" s="561"/>
      <c r="BO235" s="278">
        <f t="shared" si="2093"/>
        <v>0</v>
      </c>
      <c r="BP235" s="561"/>
      <c r="BQ235" s="563">
        <f t="shared" si="2094"/>
        <v>0</v>
      </c>
      <c r="BR235" s="322">
        <f t="shared" si="1904"/>
        <v>0</v>
      </c>
      <c r="BS235" s="27" t="b">
        <f>D235='Orçamento Detalhado'!J241</f>
        <v>1</v>
      </c>
    </row>
    <row r="236" spans="2:71" ht="18" customHeight="1" outlineLevel="2" thickTop="1" thickBot="1">
      <c r="B236" s="213" t="s">
        <v>597</v>
      </c>
      <c r="C236" s="275" t="str">
        <f>IF(VLOOKUP(B236,'Orçamento Detalhado'!$A$11:$I$531,4,)="","",(VLOOKUP(B236,'Orçamento Detalhado'!$A$11:$I$531,4,)))</f>
        <v>Soleiras</v>
      </c>
      <c r="D236" s="276" t="str">
        <f>IF(B236="","",VLOOKUP($B236,'Orçamento Detalhado'!$A$11:$J$531,10,))</f>
        <v/>
      </c>
      <c r="E236" s="277">
        <f t="shared" si="1903"/>
        <v>0</v>
      </c>
      <c r="F236" s="574">
        <v>232</v>
      </c>
      <c r="G236" s="278">
        <f t="shared" si="2063"/>
        <v>0</v>
      </c>
      <c r="H236" s="561"/>
      <c r="I236" s="278">
        <f t="shared" si="2064"/>
        <v>0</v>
      </c>
      <c r="J236" s="561"/>
      <c r="K236" s="278">
        <f t="shared" si="2065"/>
        <v>0</v>
      </c>
      <c r="L236" s="561"/>
      <c r="M236" s="278">
        <f t="shared" si="2066"/>
        <v>0</v>
      </c>
      <c r="N236" s="561"/>
      <c r="O236" s="278">
        <f t="shared" si="2067"/>
        <v>0</v>
      </c>
      <c r="P236" s="561"/>
      <c r="Q236" s="278">
        <f t="shared" si="2068"/>
        <v>0</v>
      </c>
      <c r="R236" s="561" t="s">
        <v>1053</v>
      </c>
      <c r="S236" s="278">
        <f t="shared" si="2069"/>
        <v>0</v>
      </c>
      <c r="T236" s="561" t="s">
        <v>1053</v>
      </c>
      <c r="U236" s="278">
        <f t="shared" si="2070"/>
        <v>0</v>
      </c>
      <c r="V236" s="561" t="s">
        <v>1053</v>
      </c>
      <c r="W236" s="278">
        <f t="shared" si="2071"/>
        <v>0</v>
      </c>
      <c r="X236" s="561" t="s">
        <v>1053</v>
      </c>
      <c r="Y236" s="278">
        <f t="shared" si="2072"/>
        <v>0</v>
      </c>
      <c r="Z236" s="561" t="s">
        <v>1053</v>
      </c>
      <c r="AA236" s="278">
        <f t="shared" si="2073"/>
        <v>0</v>
      </c>
      <c r="AB236" s="561" t="s">
        <v>1053</v>
      </c>
      <c r="AC236" s="278">
        <f t="shared" si="2074"/>
        <v>0</v>
      </c>
      <c r="AD236" s="561" t="s">
        <v>1053</v>
      </c>
      <c r="AE236" s="278">
        <f t="shared" si="2075"/>
        <v>0</v>
      </c>
      <c r="AF236" s="561" t="s">
        <v>1053</v>
      </c>
      <c r="AG236" s="278">
        <f t="shared" si="2076"/>
        <v>0</v>
      </c>
      <c r="AH236" s="561"/>
      <c r="AI236" s="278">
        <f t="shared" si="2077"/>
        <v>0</v>
      </c>
      <c r="AJ236" s="561"/>
      <c r="AK236" s="278">
        <f t="shared" si="2078"/>
        <v>0</v>
      </c>
      <c r="AL236" s="561"/>
      <c r="AM236" s="278">
        <f t="shared" si="2079"/>
        <v>0</v>
      </c>
      <c r="AN236" s="561" t="s">
        <v>1053</v>
      </c>
      <c r="AO236" s="278">
        <f t="shared" si="2080"/>
        <v>0</v>
      </c>
      <c r="AP236" s="561"/>
      <c r="AQ236" s="278">
        <f t="shared" si="2081"/>
        <v>0</v>
      </c>
      <c r="AR236" s="561" t="s">
        <v>1053</v>
      </c>
      <c r="AS236" s="278">
        <f t="shared" si="2082"/>
        <v>0</v>
      </c>
      <c r="AT236" s="561" t="s">
        <v>1053</v>
      </c>
      <c r="AU236" s="278">
        <f t="shared" si="2083"/>
        <v>0</v>
      </c>
      <c r="AV236" s="561"/>
      <c r="AW236" s="278">
        <f t="shared" si="2084"/>
        <v>0</v>
      </c>
      <c r="AX236" s="561"/>
      <c r="AY236" s="278">
        <f t="shared" si="2085"/>
        <v>0</v>
      </c>
      <c r="AZ236" s="561" t="s">
        <v>1053</v>
      </c>
      <c r="BA236" s="278">
        <f t="shared" si="2086"/>
        <v>0</v>
      </c>
      <c r="BB236" s="561" t="s">
        <v>1053</v>
      </c>
      <c r="BC236" s="278">
        <f t="shared" si="2087"/>
        <v>0</v>
      </c>
      <c r="BD236" s="561" t="s">
        <v>1053</v>
      </c>
      <c r="BE236" s="278">
        <f t="shared" si="2088"/>
        <v>0</v>
      </c>
      <c r="BF236" s="561"/>
      <c r="BG236" s="278">
        <f t="shared" si="2089"/>
        <v>0</v>
      </c>
      <c r="BH236" s="561"/>
      <c r="BI236" s="278">
        <f t="shared" si="2090"/>
        <v>0</v>
      </c>
      <c r="BJ236" s="561"/>
      <c r="BK236" s="278">
        <f t="shared" si="2091"/>
        <v>0</v>
      </c>
      <c r="BL236" s="561"/>
      <c r="BM236" s="278">
        <f t="shared" si="2092"/>
        <v>0</v>
      </c>
      <c r="BN236" s="561"/>
      <c r="BO236" s="278">
        <f t="shared" si="2093"/>
        <v>0</v>
      </c>
      <c r="BP236" s="561"/>
      <c r="BQ236" s="563">
        <f t="shared" si="2094"/>
        <v>0</v>
      </c>
      <c r="BR236" s="322">
        <f t="shared" si="1904"/>
        <v>0</v>
      </c>
      <c r="BS236" s="27" t="b">
        <f>D236='Orçamento Detalhado'!J242</f>
        <v>1</v>
      </c>
    </row>
    <row r="237" spans="2:71" ht="18" customHeight="1" outlineLevel="2" thickTop="1" thickBot="1">
      <c r="B237" s="213" t="s">
        <v>599</v>
      </c>
      <c r="C237" s="275" t="str">
        <f>IF(VLOOKUP(B237,'Orçamento Detalhado'!$A$11:$I$531,4,)="","",(VLOOKUP(B237,'Orçamento Detalhado'!$A$11:$I$531,4,)))</f>
        <v>Acessibilidade (Piso tátil, etc)</v>
      </c>
      <c r="D237" s="276" t="str">
        <f>IF(B237="","",VLOOKUP($B237,'Orçamento Detalhado'!$A$11:$J$531,10,))</f>
        <v/>
      </c>
      <c r="E237" s="277">
        <f t="shared" si="1903"/>
        <v>0</v>
      </c>
      <c r="F237" s="574">
        <v>233</v>
      </c>
      <c r="G237" s="278">
        <f t="shared" si="2063"/>
        <v>0</v>
      </c>
      <c r="H237" s="561"/>
      <c r="I237" s="278">
        <f t="shared" si="2064"/>
        <v>0</v>
      </c>
      <c r="J237" s="561"/>
      <c r="K237" s="278">
        <f t="shared" si="2065"/>
        <v>0</v>
      </c>
      <c r="L237" s="561"/>
      <c r="M237" s="278">
        <f t="shared" si="2066"/>
        <v>0</v>
      </c>
      <c r="N237" s="561"/>
      <c r="O237" s="278">
        <f t="shared" si="2067"/>
        <v>0</v>
      </c>
      <c r="P237" s="561"/>
      <c r="Q237" s="278">
        <f t="shared" si="2068"/>
        <v>0</v>
      </c>
      <c r="R237" s="561" t="s">
        <v>1053</v>
      </c>
      <c r="S237" s="278">
        <f t="shared" si="2069"/>
        <v>0</v>
      </c>
      <c r="T237" s="561" t="s">
        <v>1053</v>
      </c>
      <c r="U237" s="278">
        <f t="shared" si="2070"/>
        <v>0</v>
      </c>
      <c r="V237" s="561" t="s">
        <v>1053</v>
      </c>
      <c r="W237" s="278">
        <f t="shared" si="2071"/>
        <v>0</v>
      </c>
      <c r="X237" s="561" t="s">
        <v>1053</v>
      </c>
      <c r="Y237" s="278">
        <f t="shared" si="2072"/>
        <v>0</v>
      </c>
      <c r="Z237" s="561" t="s">
        <v>1053</v>
      </c>
      <c r="AA237" s="278">
        <f t="shared" si="2073"/>
        <v>0</v>
      </c>
      <c r="AB237" s="561" t="s">
        <v>1053</v>
      </c>
      <c r="AC237" s="278">
        <f t="shared" si="2074"/>
        <v>0</v>
      </c>
      <c r="AD237" s="561" t="s">
        <v>1053</v>
      </c>
      <c r="AE237" s="278">
        <f t="shared" si="2075"/>
        <v>0</v>
      </c>
      <c r="AF237" s="561" t="s">
        <v>1053</v>
      </c>
      <c r="AG237" s="278">
        <f t="shared" si="2076"/>
        <v>0</v>
      </c>
      <c r="AH237" s="561" t="s">
        <v>1053</v>
      </c>
      <c r="AI237" s="278">
        <f t="shared" si="2077"/>
        <v>0</v>
      </c>
      <c r="AJ237" s="561"/>
      <c r="AK237" s="278">
        <f t="shared" si="2078"/>
        <v>0</v>
      </c>
      <c r="AL237" s="561" t="s">
        <v>1053</v>
      </c>
      <c r="AM237" s="278">
        <f t="shared" si="2079"/>
        <v>0</v>
      </c>
      <c r="AN237" s="561" t="s">
        <v>1053</v>
      </c>
      <c r="AO237" s="278">
        <f t="shared" si="2080"/>
        <v>0</v>
      </c>
      <c r="AP237" s="561"/>
      <c r="AQ237" s="278">
        <f t="shared" si="2081"/>
        <v>0</v>
      </c>
      <c r="AR237" s="561" t="s">
        <v>1053</v>
      </c>
      <c r="AS237" s="278">
        <f t="shared" si="2082"/>
        <v>0</v>
      </c>
      <c r="AT237" s="561" t="s">
        <v>1053</v>
      </c>
      <c r="AU237" s="278">
        <f t="shared" si="2083"/>
        <v>0</v>
      </c>
      <c r="AV237" s="561"/>
      <c r="AW237" s="278">
        <f t="shared" si="2084"/>
        <v>0</v>
      </c>
      <c r="AX237" s="561" t="s">
        <v>1053</v>
      </c>
      <c r="AY237" s="278">
        <f t="shared" si="2085"/>
        <v>0</v>
      </c>
      <c r="AZ237" s="561" t="s">
        <v>1053</v>
      </c>
      <c r="BA237" s="278">
        <f t="shared" si="2086"/>
        <v>0</v>
      </c>
      <c r="BB237" s="561" t="s">
        <v>1053</v>
      </c>
      <c r="BC237" s="278">
        <f t="shared" si="2087"/>
        <v>0</v>
      </c>
      <c r="BD237" s="561" t="s">
        <v>1053</v>
      </c>
      <c r="BE237" s="278">
        <f t="shared" si="2088"/>
        <v>0</v>
      </c>
      <c r="BF237" s="561"/>
      <c r="BG237" s="278">
        <f t="shared" si="2089"/>
        <v>0</v>
      </c>
      <c r="BH237" s="561"/>
      <c r="BI237" s="278">
        <f t="shared" si="2090"/>
        <v>0</v>
      </c>
      <c r="BJ237" s="561"/>
      <c r="BK237" s="278">
        <f t="shared" si="2091"/>
        <v>0</v>
      </c>
      <c r="BL237" s="561"/>
      <c r="BM237" s="278">
        <f t="shared" si="2092"/>
        <v>0</v>
      </c>
      <c r="BN237" s="561"/>
      <c r="BO237" s="278">
        <f t="shared" si="2093"/>
        <v>0</v>
      </c>
      <c r="BP237" s="561"/>
      <c r="BQ237" s="563">
        <f t="shared" si="2094"/>
        <v>0</v>
      </c>
      <c r="BR237" s="322">
        <f t="shared" si="1904"/>
        <v>0</v>
      </c>
      <c r="BS237" s="27" t="b">
        <f>D237='Orçamento Detalhado'!J243</f>
        <v>1</v>
      </c>
    </row>
    <row r="238" spans="2:71" ht="18" customHeight="1" outlineLevel="2" thickTop="1" thickBot="1">
      <c r="B238" s="213" t="s">
        <v>601</v>
      </c>
      <c r="C238" s="275" t="str">
        <f>IF(VLOOKUP(B238,'Orçamento Detalhado'!$A$11:$I$531,4,)="","",(VLOOKUP(B238,'Orçamento Detalhado'!$A$11:$I$531,4,)))</f>
        <v/>
      </c>
      <c r="D238" s="276" t="str">
        <f>IF(B238="","",VLOOKUP($B238,'Orçamento Detalhado'!$A$11:$J$531,10,))</f>
        <v/>
      </c>
      <c r="E238" s="277">
        <f t="shared" si="1903"/>
        <v>0</v>
      </c>
      <c r="F238" s="574">
        <v>234</v>
      </c>
      <c r="G238" s="278">
        <f t="shared" si="2063"/>
        <v>0</v>
      </c>
      <c r="H238" s="561"/>
      <c r="I238" s="278">
        <f t="shared" si="2064"/>
        <v>0</v>
      </c>
      <c r="J238" s="561"/>
      <c r="K238" s="278">
        <f t="shared" si="2065"/>
        <v>0</v>
      </c>
      <c r="L238" s="561"/>
      <c r="M238" s="278">
        <f t="shared" si="2066"/>
        <v>0</v>
      </c>
      <c r="N238" s="561"/>
      <c r="O238" s="278">
        <f t="shared" si="2067"/>
        <v>0</v>
      </c>
      <c r="P238" s="561"/>
      <c r="Q238" s="278">
        <f t="shared" si="2068"/>
        <v>0</v>
      </c>
      <c r="R238" s="561" t="s">
        <v>1053</v>
      </c>
      <c r="S238" s="278">
        <f t="shared" si="2069"/>
        <v>0</v>
      </c>
      <c r="T238" s="561" t="s">
        <v>1053</v>
      </c>
      <c r="U238" s="278">
        <f t="shared" si="2070"/>
        <v>0</v>
      </c>
      <c r="V238" s="561" t="s">
        <v>1053</v>
      </c>
      <c r="W238" s="278">
        <f t="shared" si="2071"/>
        <v>0</v>
      </c>
      <c r="X238" s="561" t="s">
        <v>1053</v>
      </c>
      <c r="Y238" s="278">
        <f t="shared" si="2072"/>
        <v>0</v>
      </c>
      <c r="Z238" s="561" t="s">
        <v>1053</v>
      </c>
      <c r="AA238" s="278">
        <f t="shared" si="2073"/>
        <v>0</v>
      </c>
      <c r="AB238" s="561" t="s">
        <v>1053</v>
      </c>
      <c r="AC238" s="278">
        <f t="shared" si="2074"/>
        <v>0</v>
      </c>
      <c r="AD238" s="561" t="s">
        <v>1053</v>
      </c>
      <c r="AE238" s="278">
        <f t="shared" si="2075"/>
        <v>0</v>
      </c>
      <c r="AF238" s="561" t="s">
        <v>1053</v>
      </c>
      <c r="AG238" s="278">
        <f t="shared" si="2076"/>
        <v>0</v>
      </c>
      <c r="AH238" s="561" t="s">
        <v>1053</v>
      </c>
      <c r="AI238" s="278">
        <f t="shared" si="2077"/>
        <v>0</v>
      </c>
      <c r="AJ238" s="561" t="s">
        <v>1053</v>
      </c>
      <c r="AK238" s="278">
        <f t="shared" si="2078"/>
        <v>0</v>
      </c>
      <c r="AL238" s="561" t="s">
        <v>1053</v>
      </c>
      <c r="AM238" s="278">
        <f t="shared" si="2079"/>
        <v>0</v>
      </c>
      <c r="AN238" s="561" t="s">
        <v>1053</v>
      </c>
      <c r="AO238" s="278">
        <f t="shared" si="2080"/>
        <v>0</v>
      </c>
      <c r="AP238" s="561" t="s">
        <v>1053</v>
      </c>
      <c r="AQ238" s="278">
        <f t="shared" si="2081"/>
        <v>0</v>
      </c>
      <c r="AR238" s="561" t="s">
        <v>1053</v>
      </c>
      <c r="AS238" s="278">
        <f t="shared" si="2082"/>
        <v>0</v>
      </c>
      <c r="AT238" s="561" t="s">
        <v>1053</v>
      </c>
      <c r="AU238" s="278">
        <f t="shared" si="2083"/>
        <v>0</v>
      </c>
      <c r="AV238" s="561" t="s">
        <v>1053</v>
      </c>
      <c r="AW238" s="278">
        <f t="shared" si="2084"/>
        <v>0</v>
      </c>
      <c r="AX238" s="561" t="s">
        <v>1053</v>
      </c>
      <c r="AY238" s="278">
        <f t="shared" si="2085"/>
        <v>0</v>
      </c>
      <c r="AZ238" s="561" t="s">
        <v>1053</v>
      </c>
      <c r="BA238" s="278">
        <f t="shared" si="2086"/>
        <v>0</v>
      </c>
      <c r="BB238" s="561" t="s">
        <v>1053</v>
      </c>
      <c r="BC238" s="278">
        <f t="shared" si="2087"/>
        <v>0</v>
      </c>
      <c r="BD238" s="561" t="s">
        <v>1053</v>
      </c>
      <c r="BE238" s="278">
        <f t="shared" si="2088"/>
        <v>0</v>
      </c>
      <c r="BF238" s="561"/>
      <c r="BG238" s="278">
        <f t="shared" si="2089"/>
        <v>0</v>
      </c>
      <c r="BH238" s="561"/>
      <c r="BI238" s="278">
        <f t="shared" si="2090"/>
        <v>0</v>
      </c>
      <c r="BJ238" s="561"/>
      <c r="BK238" s="278">
        <f t="shared" si="2091"/>
        <v>0</v>
      </c>
      <c r="BL238" s="561"/>
      <c r="BM238" s="278">
        <f t="shared" si="2092"/>
        <v>0</v>
      </c>
      <c r="BN238" s="561"/>
      <c r="BO238" s="278">
        <f t="shared" si="2093"/>
        <v>0</v>
      </c>
      <c r="BP238" s="561"/>
      <c r="BQ238" s="563">
        <f t="shared" si="2094"/>
        <v>0</v>
      </c>
      <c r="BR238" s="322">
        <f t="shared" si="1904"/>
        <v>0</v>
      </c>
      <c r="BS238" s="27" t="b">
        <f>D238='Orçamento Detalhado'!J244</f>
        <v>1</v>
      </c>
    </row>
    <row r="239" spans="2:71" ht="18" customHeight="1" outlineLevel="2" thickTop="1" thickBot="1">
      <c r="B239" s="213" t="s">
        <v>602</v>
      </c>
      <c r="C239" s="275" t="str">
        <f>IF(VLOOKUP(B239,'Orçamento Detalhado'!$A$11:$I$531,4,)="","",(VLOOKUP(B239,'Orçamento Detalhado'!$A$11:$I$531,4,)))</f>
        <v/>
      </c>
      <c r="D239" s="276" t="str">
        <f>IF(B239="","",VLOOKUP($B239,'Orçamento Detalhado'!$A$11:$J$531,10,))</f>
        <v/>
      </c>
      <c r="E239" s="277">
        <f t="shared" si="1903"/>
        <v>0</v>
      </c>
      <c r="F239" s="574">
        <v>235</v>
      </c>
      <c r="G239" s="278">
        <f t="shared" si="2063"/>
        <v>0</v>
      </c>
      <c r="H239" s="561"/>
      <c r="I239" s="278">
        <f t="shared" si="2064"/>
        <v>0</v>
      </c>
      <c r="J239" s="561"/>
      <c r="K239" s="278">
        <f t="shared" si="2065"/>
        <v>0</v>
      </c>
      <c r="L239" s="561"/>
      <c r="M239" s="278">
        <f t="shared" si="2066"/>
        <v>0</v>
      </c>
      <c r="N239" s="561"/>
      <c r="O239" s="278">
        <f t="shared" si="2067"/>
        <v>0</v>
      </c>
      <c r="P239" s="561"/>
      <c r="Q239" s="278">
        <f t="shared" si="2068"/>
        <v>0</v>
      </c>
      <c r="R239" s="561" t="s">
        <v>1053</v>
      </c>
      <c r="S239" s="278">
        <f t="shared" si="2069"/>
        <v>0</v>
      </c>
      <c r="T239" s="561" t="s">
        <v>1053</v>
      </c>
      <c r="U239" s="278">
        <f t="shared" si="2070"/>
        <v>0</v>
      </c>
      <c r="V239" s="561" t="s">
        <v>1053</v>
      </c>
      <c r="W239" s="278">
        <f t="shared" si="2071"/>
        <v>0</v>
      </c>
      <c r="X239" s="561" t="s">
        <v>1053</v>
      </c>
      <c r="Y239" s="278">
        <f t="shared" si="2072"/>
        <v>0</v>
      </c>
      <c r="Z239" s="561" t="s">
        <v>1053</v>
      </c>
      <c r="AA239" s="278">
        <f t="shared" si="2073"/>
        <v>0</v>
      </c>
      <c r="AB239" s="561" t="s">
        <v>1053</v>
      </c>
      <c r="AC239" s="278">
        <f t="shared" si="2074"/>
        <v>0</v>
      </c>
      <c r="AD239" s="561" t="s">
        <v>1053</v>
      </c>
      <c r="AE239" s="278">
        <f t="shared" si="2075"/>
        <v>0</v>
      </c>
      <c r="AF239" s="561" t="s">
        <v>1053</v>
      </c>
      <c r="AG239" s="278">
        <f t="shared" si="2076"/>
        <v>0</v>
      </c>
      <c r="AH239" s="561" t="s">
        <v>1053</v>
      </c>
      <c r="AI239" s="278">
        <f t="shared" si="2077"/>
        <v>0</v>
      </c>
      <c r="AJ239" s="561" t="s">
        <v>1053</v>
      </c>
      <c r="AK239" s="278">
        <f t="shared" si="2078"/>
        <v>0</v>
      </c>
      <c r="AL239" s="561" t="s">
        <v>1053</v>
      </c>
      <c r="AM239" s="278">
        <f t="shared" si="2079"/>
        <v>0</v>
      </c>
      <c r="AN239" s="561" t="s">
        <v>1053</v>
      </c>
      <c r="AO239" s="278">
        <f t="shared" si="2080"/>
        <v>0</v>
      </c>
      <c r="AP239" s="561" t="s">
        <v>1053</v>
      </c>
      <c r="AQ239" s="278">
        <f t="shared" si="2081"/>
        <v>0</v>
      </c>
      <c r="AR239" s="561" t="s">
        <v>1053</v>
      </c>
      <c r="AS239" s="278">
        <f t="shared" si="2082"/>
        <v>0</v>
      </c>
      <c r="AT239" s="561" t="s">
        <v>1053</v>
      </c>
      <c r="AU239" s="278">
        <f t="shared" si="2083"/>
        <v>0</v>
      </c>
      <c r="AV239" s="561" t="s">
        <v>1053</v>
      </c>
      <c r="AW239" s="278">
        <f t="shared" si="2084"/>
        <v>0</v>
      </c>
      <c r="AX239" s="561" t="s">
        <v>1053</v>
      </c>
      <c r="AY239" s="278">
        <f t="shared" si="2085"/>
        <v>0</v>
      </c>
      <c r="AZ239" s="561" t="s">
        <v>1053</v>
      </c>
      <c r="BA239" s="278">
        <f t="shared" si="2086"/>
        <v>0</v>
      </c>
      <c r="BB239" s="561" t="s">
        <v>1053</v>
      </c>
      <c r="BC239" s="278">
        <f t="shared" si="2087"/>
        <v>0</v>
      </c>
      <c r="BD239" s="561" t="s">
        <v>1053</v>
      </c>
      <c r="BE239" s="278">
        <f t="shared" si="2088"/>
        <v>0</v>
      </c>
      <c r="BF239" s="561"/>
      <c r="BG239" s="278">
        <f t="shared" si="2089"/>
        <v>0</v>
      </c>
      <c r="BH239" s="561"/>
      <c r="BI239" s="278">
        <f t="shared" si="2090"/>
        <v>0</v>
      </c>
      <c r="BJ239" s="561"/>
      <c r="BK239" s="278">
        <f t="shared" si="2091"/>
        <v>0</v>
      </c>
      <c r="BL239" s="561"/>
      <c r="BM239" s="278">
        <f t="shared" si="2092"/>
        <v>0</v>
      </c>
      <c r="BN239" s="561"/>
      <c r="BO239" s="278">
        <f t="shared" si="2093"/>
        <v>0</v>
      </c>
      <c r="BP239" s="561"/>
      <c r="BQ239" s="563">
        <f t="shared" si="2094"/>
        <v>0</v>
      </c>
      <c r="BR239" s="322">
        <f t="shared" si="1904"/>
        <v>0</v>
      </c>
      <c r="BS239" s="27" t="b">
        <f>D239='Orçamento Detalhado'!J245</f>
        <v>1</v>
      </c>
    </row>
    <row r="240" spans="2:71" ht="18" customHeight="1" outlineLevel="2" thickTop="1" thickBot="1">
      <c r="B240" s="213" t="s">
        <v>603</v>
      </c>
      <c r="C240" s="275" t="str">
        <f>IF(VLOOKUP(B240,'Orçamento Detalhado'!$A$11:$I$531,4,)="","",(VLOOKUP(B240,'Orçamento Detalhado'!$A$11:$I$531,4,)))</f>
        <v/>
      </c>
      <c r="D240" s="276" t="str">
        <f>IF(B240="","",VLOOKUP($B240,'Orçamento Detalhado'!$A$11:$J$531,10,))</f>
        <v/>
      </c>
      <c r="E240" s="277">
        <f t="shared" si="1903"/>
        <v>0</v>
      </c>
      <c r="F240" s="574">
        <v>236</v>
      </c>
      <c r="G240" s="278">
        <f t="shared" ref="G240:G241" si="2095">IFERROR($D240*H240,0)</f>
        <v>0</v>
      </c>
      <c r="H240" s="561"/>
      <c r="I240" s="278">
        <f t="shared" ref="I240:I241" si="2096">IFERROR($D240*J240,0)</f>
        <v>0</v>
      </c>
      <c r="J240" s="561"/>
      <c r="K240" s="278">
        <f t="shared" ref="K240:K241" si="2097">IFERROR($D240*L240,0)</f>
        <v>0</v>
      </c>
      <c r="L240" s="561"/>
      <c r="M240" s="278">
        <f t="shared" ref="M240:M241" si="2098">IFERROR($D240*N240,0)</f>
        <v>0</v>
      </c>
      <c r="N240" s="561"/>
      <c r="O240" s="278">
        <f t="shared" ref="O240:O241" si="2099">IFERROR($D240*P240,0)</f>
        <v>0</v>
      </c>
      <c r="P240" s="561"/>
      <c r="Q240" s="278">
        <f t="shared" ref="Q240:Q241" si="2100">IFERROR($D240*R240,0)</f>
        <v>0</v>
      </c>
      <c r="R240" s="561" t="s">
        <v>1053</v>
      </c>
      <c r="S240" s="278">
        <f t="shared" ref="S240:S241" si="2101">IFERROR($D240*T240,0)</f>
        <v>0</v>
      </c>
      <c r="T240" s="561" t="s">
        <v>1053</v>
      </c>
      <c r="U240" s="278">
        <f t="shared" ref="U240:U241" si="2102">IFERROR($D240*V240,0)</f>
        <v>0</v>
      </c>
      <c r="V240" s="561" t="s">
        <v>1053</v>
      </c>
      <c r="W240" s="278">
        <f t="shared" ref="W240:W241" si="2103">IFERROR($D240*X240,0)</f>
        <v>0</v>
      </c>
      <c r="X240" s="561" t="s">
        <v>1053</v>
      </c>
      <c r="Y240" s="278">
        <f t="shared" ref="Y240:Y241" si="2104">IFERROR($D240*Z240,0)</f>
        <v>0</v>
      </c>
      <c r="Z240" s="561" t="s">
        <v>1053</v>
      </c>
      <c r="AA240" s="278">
        <f t="shared" ref="AA240:AA241" si="2105">IFERROR($D240*AB240,0)</f>
        <v>0</v>
      </c>
      <c r="AB240" s="561" t="s">
        <v>1053</v>
      </c>
      <c r="AC240" s="278">
        <f t="shared" ref="AC240:AC241" si="2106">IFERROR($D240*AD240,0)</f>
        <v>0</v>
      </c>
      <c r="AD240" s="561" t="s">
        <v>1053</v>
      </c>
      <c r="AE240" s="278">
        <f t="shared" ref="AE240:AE241" si="2107">IFERROR($D240*AF240,0)</f>
        <v>0</v>
      </c>
      <c r="AF240" s="561" t="s">
        <v>1053</v>
      </c>
      <c r="AG240" s="278">
        <f t="shared" ref="AG240:AG241" si="2108">IFERROR($D240*AH240,0)</f>
        <v>0</v>
      </c>
      <c r="AH240" s="561" t="s">
        <v>1053</v>
      </c>
      <c r="AI240" s="278">
        <f t="shared" ref="AI240:AI241" si="2109">IFERROR($D240*AJ240,0)</f>
        <v>0</v>
      </c>
      <c r="AJ240" s="561" t="s">
        <v>1053</v>
      </c>
      <c r="AK240" s="278">
        <f t="shared" ref="AK240:AK241" si="2110">IFERROR($D240*AL240,0)</f>
        <v>0</v>
      </c>
      <c r="AL240" s="561" t="s">
        <v>1053</v>
      </c>
      <c r="AM240" s="278">
        <f t="shared" ref="AM240:AM241" si="2111">IFERROR($D240*AN240,0)</f>
        <v>0</v>
      </c>
      <c r="AN240" s="561" t="s">
        <v>1053</v>
      </c>
      <c r="AO240" s="278">
        <f t="shared" ref="AO240:AO241" si="2112">IFERROR($D240*AP240,0)</f>
        <v>0</v>
      </c>
      <c r="AP240" s="561" t="s">
        <v>1053</v>
      </c>
      <c r="AQ240" s="278">
        <f t="shared" ref="AQ240:AQ241" si="2113">IFERROR($D240*AR240,0)</f>
        <v>0</v>
      </c>
      <c r="AR240" s="561" t="s">
        <v>1053</v>
      </c>
      <c r="AS240" s="278">
        <f t="shared" ref="AS240:AS241" si="2114">IFERROR($D240*AT240,0)</f>
        <v>0</v>
      </c>
      <c r="AT240" s="561" t="s">
        <v>1053</v>
      </c>
      <c r="AU240" s="278">
        <f t="shared" ref="AU240:AU241" si="2115">IFERROR($D240*AV240,0)</f>
        <v>0</v>
      </c>
      <c r="AV240" s="561" t="s">
        <v>1053</v>
      </c>
      <c r="AW240" s="278">
        <f t="shared" ref="AW240:AW241" si="2116">IFERROR($D240*AX240,0)</f>
        <v>0</v>
      </c>
      <c r="AX240" s="561" t="s">
        <v>1053</v>
      </c>
      <c r="AY240" s="278">
        <f t="shared" ref="AY240:AY241" si="2117">IFERROR($D240*AZ240,0)</f>
        <v>0</v>
      </c>
      <c r="AZ240" s="561" t="s">
        <v>1053</v>
      </c>
      <c r="BA240" s="278">
        <f t="shared" ref="BA240:BA241" si="2118">IFERROR($D240*BB240,0)</f>
        <v>0</v>
      </c>
      <c r="BB240" s="561" t="s">
        <v>1053</v>
      </c>
      <c r="BC240" s="278">
        <f t="shared" ref="BC240:BC241" si="2119">IFERROR($D240*BD240,0)</f>
        <v>0</v>
      </c>
      <c r="BD240" s="561" t="s">
        <v>1053</v>
      </c>
      <c r="BE240" s="278">
        <f t="shared" ref="BE240:BE241" si="2120">IFERROR($D240*BF240,0)</f>
        <v>0</v>
      </c>
      <c r="BF240" s="561"/>
      <c r="BG240" s="278">
        <f t="shared" ref="BG240:BG241" si="2121">IFERROR($D240*BH240,0)</f>
        <v>0</v>
      </c>
      <c r="BH240" s="561"/>
      <c r="BI240" s="278">
        <f t="shared" ref="BI240:BI241" si="2122">IFERROR($D240*BJ240,0)</f>
        <v>0</v>
      </c>
      <c r="BJ240" s="561"/>
      <c r="BK240" s="278">
        <f t="shared" ref="BK240:BK241" si="2123">IFERROR($D240*BL240,0)</f>
        <v>0</v>
      </c>
      <c r="BL240" s="561"/>
      <c r="BM240" s="278">
        <f t="shared" ref="BM240:BM241" si="2124">IFERROR($D240*BN240,0)</f>
        <v>0</v>
      </c>
      <c r="BN240" s="561"/>
      <c r="BO240" s="278">
        <f t="shared" ref="BO240:BO241" si="2125">IFERROR($D240*BP240,0)</f>
        <v>0</v>
      </c>
      <c r="BP240" s="561"/>
      <c r="BQ240" s="563">
        <f t="shared" ref="BQ240:BQ241" si="2126">SUM(BN240,BL240,BJ240,BH240,BF240,BD240,BB240,AZ240,AX240,AV240,AT240,AR240,AP240,AN240,AL240,AJ240,AH240,AF240,AD240,AB240,Z240,X240,V240,T240,R240,P240,N240,L240,J240,H240,BP240)</f>
        <v>0</v>
      </c>
      <c r="BR240" s="322">
        <f t="shared" si="1904"/>
        <v>0</v>
      </c>
      <c r="BS240" s="27" t="b">
        <f>D240='Orçamento Detalhado'!J246</f>
        <v>1</v>
      </c>
    </row>
    <row r="241" spans="2:71" ht="18" customHeight="1" outlineLevel="2" thickTop="1" thickBot="1">
      <c r="B241" s="213" t="s">
        <v>604</v>
      </c>
      <c r="C241" s="275" t="str">
        <f>IF(VLOOKUP(B241,'Orçamento Detalhado'!$A$11:$I$531,4,)="","",(VLOOKUP(B241,'Orçamento Detalhado'!$A$11:$I$531,4,)))</f>
        <v/>
      </c>
      <c r="D241" s="276" t="str">
        <f>IF(B241="","",VLOOKUP($B241,'Orçamento Detalhado'!$A$11:$J$531,10,))</f>
        <v/>
      </c>
      <c r="E241" s="277">
        <f t="shared" si="1903"/>
        <v>0</v>
      </c>
      <c r="F241" s="574">
        <v>237</v>
      </c>
      <c r="G241" s="278">
        <f t="shared" si="2095"/>
        <v>0</v>
      </c>
      <c r="H241" s="561"/>
      <c r="I241" s="278">
        <f t="shared" si="2096"/>
        <v>0</v>
      </c>
      <c r="J241" s="561"/>
      <c r="K241" s="278">
        <f t="shared" si="2097"/>
        <v>0</v>
      </c>
      <c r="L241" s="561"/>
      <c r="M241" s="278">
        <f t="shared" si="2098"/>
        <v>0</v>
      </c>
      <c r="N241" s="561"/>
      <c r="O241" s="278">
        <f t="shared" si="2099"/>
        <v>0</v>
      </c>
      <c r="P241" s="561"/>
      <c r="Q241" s="278">
        <f t="shared" si="2100"/>
        <v>0</v>
      </c>
      <c r="R241" s="561" t="s">
        <v>1053</v>
      </c>
      <c r="S241" s="278">
        <f t="shared" si="2101"/>
        <v>0</v>
      </c>
      <c r="T241" s="561" t="s">
        <v>1053</v>
      </c>
      <c r="U241" s="278">
        <f t="shared" si="2102"/>
        <v>0</v>
      </c>
      <c r="V241" s="561" t="s">
        <v>1053</v>
      </c>
      <c r="W241" s="278">
        <f t="shared" si="2103"/>
        <v>0</v>
      </c>
      <c r="X241" s="561" t="s">
        <v>1053</v>
      </c>
      <c r="Y241" s="278">
        <f t="shared" si="2104"/>
        <v>0</v>
      </c>
      <c r="Z241" s="561" t="s">
        <v>1053</v>
      </c>
      <c r="AA241" s="278">
        <f t="shared" si="2105"/>
        <v>0</v>
      </c>
      <c r="AB241" s="561" t="s">
        <v>1053</v>
      </c>
      <c r="AC241" s="278">
        <f t="shared" si="2106"/>
        <v>0</v>
      </c>
      <c r="AD241" s="561" t="s">
        <v>1053</v>
      </c>
      <c r="AE241" s="278">
        <f t="shared" si="2107"/>
        <v>0</v>
      </c>
      <c r="AF241" s="561" t="s">
        <v>1053</v>
      </c>
      <c r="AG241" s="278">
        <f t="shared" si="2108"/>
        <v>0</v>
      </c>
      <c r="AH241" s="561" t="s">
        <v>1053</v>
      </c>
      <c r="AI241" s="278">
        <f t="shared" si="2109"/>
        <v>0</v>
      </c>
      <c r="AJ241" s="561" t="s">
        <v>1053</v>
      </c>
      <c r="AK241" s="278">
        <f t="shared" si="2110"/>
        <v>0</v>
      </c>
      <c r="AL241" s="561" t="s">
        <v>1053</v>
      </c>
      <c r="AM241" s="278">
        <f t="shared" si="2111"/>
        <v>0</v>
      </c>
      <c r="AN241" s="561" t="s">
        <v>1053</v>
      </c>
      <c r="AO241" s="278">
        <f t="shared" si="2112"/>
        <v>0</v>
      </c>
      <c r="AP241" s="561" t="s">
        <v>1053</v>
      </c>
      <c r="AQ241" s="278">
        <f t="shared" si="2113"/>
        <v>0</v>
      </c>
      <c r="AR241" s="561" t="s">
        <v>1053</v>
      </c>
      <c r="AS241" s="278">
        <f t="shared" si="2114"/>
        <v>0</v>
      </c>
      <c r="AT241" s="561" t="s">
        <v>1053</v>
      </c>
      <c r="AU241" s="278">
        <f t="shared" si="2115"/>
        <v>0</v>
      </c>
      <c r="AV241" s="561" t="s">
        <v>1053</v>
      </c>
      <c r="AW241" s="278">
        <f t="shared" si="2116"/>
        <v>0</v>
      </c>
      <c r="AX241" s="561" t="s">
        <v>1053</v>
      </c>
      <c r="AY241" s="278">
        <f t="shared" si="2117"/>
        <v>0</v>
      </c>
      <c r="AZ241" s="561" t="s">
        <v>1053</v>
      </c>
      <c r="BA241" s="278">
        <f t="shared" si="2118"/>
        <v>0</v>
      </c>
      <c r="BB241" s="561" t="s">
        <v>1053</v>
      </c>
      <c r="BC241" s="278">
        <f t="shared" si="2119"/>
        <v>0</v>
      </c>
      <c r="BD241" s="561" t="s">
        <v>1053</v>
      </c>
      <c r="BE241" s="278">
        <f t="shared" si="2120"/>
        <v>0</v>
      </c>
      <c r="BF241" s="561"/>
      <c r="BG241" s="278">
        <f t="shared" si="2121"/>
        <v>0</v>
      </c>
      <c r="BH241" s="561"/>
      <c r="BI241" s="278">
        <f t="shared" si="2122"/>
        <v>0</v>
      </c>
      <c r="BJ241" s="561"/>
      <c r="BK241" s="278">
        <f t="shared" si="2123"/>
        <v>0</v>
      </c>
      <c r="BL241" s="561"/>
      <c r="BM241" s="278">
        <f t="shared" si="2124"/>
        <v>0</v>
      </c>
      <c r="BN241" s="561"/>
      <c r="BO241" s="278">
        <f t="shared" si="2125"/>
        <v>0</v>
      </c>
      <c r="BP241" s="561"/>
      <c r="BQ241" s="563">
        <f t="shared" si="2126"/>
        <v>0</v>
      </c>
      <c r="BR241" s="322">
        <f t="shared" si="1904"/>
        <v>0</v>
      </c>
      <c r="BS241" s="27" t="b">
        <f>D241='Orçamento Detalhado'!J247</f>
        <v>1</v>
      </c>
    </row>
    <row r="242" spans="2:71" ht="18" customHeight="1" outlineLevel="2" thickTop="1" thickBot="1">
      <c r="B242" s="213" t="s">
        <v>605</v>
      </c>
      <c r="C242" s="275" t="str">
        <f>IF(VLOOKUP(B242,'Orçamento Detalhado'!$A$11:$I$531,4,)="","",(VLOOKUP(B242,'Orçamento Detalhado'!$A$11:$I$531,4,)))</f>
        <v/>
      </c>
      <c r="D242" s="276" t="str">
        <f>IF(B242="","",VLOOKUP($B242,'Orçamento Detalhado'!$A$11:$J$531,10,))</f>
        <v/>
      </c>
      <c r="E242" s="277">
        <f t="shared" si="1903"/>
        <v>0</v>
      </c>
      <c r="F242" s="574">
        <v>238</v>
      </c>
      <c r="G242" s="278">
        <f t="shared" ref="G242" si="2127">IFERROR($D242*H242,0)</f>
        <v>0</v>
      </c>
      <c r="H242" s="561"/>
      <c r="I242" s="278">
        <f t="shared" ref="I242" si="2128">IFERROR($D242*J242,0)</f>
        <v>0</v>
      </c>
      <c r="J242" s="561"/>
      <c r="K242" s="278">
        <f t="shared" ref="K242" si="2129">IFERROR($D242*L242,0)</f>
        <v>0</v>
      </c>
      <c r="L242" s="561"/>
      <c r="M242" s="278">
        <f t="shared" ref="M242" si="2130">IFERROR($D242*N242,0)</f>
        <v>0</v>
      </c>
      <c r="N242" s="561"/>
      <c r="O242" s="278">
        <f t="shared" ref="O242" si="2131">IFERROR($D242*P242,0)</f>
        <v>0</v>
      </c>
      <c r="P242" s="561"/>
      <c r="Q242" s="278">
        <f t="shared" ref="Q242" si="2132">IFERROR($D242*R242,0)</f>
        <v>0</v>
      </c>
      <c r="R242" s="561" t="s">
        <v>1053</v>
      </c>
      <c r="S242" s="278">
        <f t="shared" ref="S242" si="2133">IFERROR($D242*T242,0)</f>
        <v>0</v>
      </c>
      <c r="T242" s="561" t="s">
        <v>1053</v>
      </c>
      <c r="U242" s="278">
        <f t="shared" ref="U242" si="2134">IFERROR($D242*V242,0)</f>
        <v>0</v>
      </c>
      <c r="V242" s="561" t="s">
        <v>1053</v>
      </c>
      <c r="W242" s="278">
        <f t="shared" ref="W242" si="2135">IFERROR($D242*X242,0)</f>
        <v>0</v>
      </c>
      <c r="X242" s="561" t="s">
        <v>1053</v>
      </c>
      <c r="Y242" s="278">
        <f t="shared" ref="Y242" si="2136">IFERROR($D242*Z242,0)</f>
        <v>0</v>
      </c>
      <c r="Z242" s="561" t="s">
        <v>1053</v>
      </c>
      <c r="AA242" s="278">
        <f t="shared" ref="AA242" si="2137">IFERROR($D242*AB242,0)</f>
        <v>0</v>
      </c>
      <c r="AB242" s="561" t="s">
        <v>1053</v>
      </c>
      <c r="AC242" s="278">
        <f t="shared" ref="AC242" si="2138">IFERROR($D242*AD242,0)</f>
        <v>0</v>
      </c>
      <c r="AD242" s="561" t="s">
        <v>1053</v>
      </c>
      <c r="AE242" s="278">
        <f t="shared" ref="AE242" si="2139">IFERROR($D242*AF242,0)</f>
        <v>0</v>
      </c>
      <c r="AF242" s="561" t="s">
        <v>1053</v>
      </c>
      <c r="AG242" s="278">
        <f t="shared" ref="AG242" si="2140">IFERROR($D242*AH242,0)</f>
        <v>0</v>
      </c>
      <c r="AH242" s="561" t="s">
        <v>1053</v>
      </c>
      <c r="AI242" s="278">
        <f t="shared" ref="AI242" si="2141">IFERROR($D242*AJ242,0)</f>
        <v>0</v>
      </c>
      <c r="AJ242" s="561" t="s">
        <v>1053</v>
      </c>
      <c r="AK242" s="278">
        <f t="shared" ref="AK242" si="2142">IFERROR($D242*AL242,0)</f>
        <v>0</v>
      </c>
      <c r="AL242" s="561" t="s">
        <v>1053</v>
      </c>
      <c r="AM242" s="278">
        <f t="shared" ref="AM242" si="2143">IFERROR($D242*AN242,0)</f>
        <v>0</v>
      </c>
      <c r="AN242" s="561" t="s">
        <v>1053</v>
      </c>
      <c r="AO242" s="278">
        <f t="shared" ref="AO242" si="2144">IFERROR($D242*AP242,0)</f>
        <v>0</v>
      </c>
      <c r="AP242" s="561" t="s">
        <v>1053</v>
      </c>
      <c r="AQ242" s="278">
        <f t="shared" ref="AQ242" si="2145">IFERROR($D242*AR242,0)</f>
        <v>0</v>
      </c>
      <c r="AR242" s="561" t="s">
        <v>1053</v>
      </c>
      <c r="AS242" s="278">
        <f t="shared" ref="AS242" si="2146">IFERROR($D242*AT242,0)</f>
        <v>0</v>
      </c>
      <c r="AT242" s="561" t="s">
        <v>1053</v>
      </c>
      <c r="AU242" s="278">
        <f t="shared" ref="AU242" si="2147">IFERROR($D242*AV242,0)</f>
        <v>0</v>
      </c>
      <c r="AV242" s="561" t="s">
        <v>1053</v>
      </c>
      <c r="AW242" s="278">
        <f t="shared" ref="AW242" si="2148">IFERROR($D242*AX242,0)</f>
        <v>0</v>
      </c>
      <c r="AX242" s="561" t="s">
        <v>1053</v>
      </c>
      <c r="AY242" s="278">
        <f t="shared" ref="AY242" si="2149">IFERROR($D242*AZ242,0)</f>
        <v>0</v>
      </c>
      <c r="AZ242" s="561" t="s">
        <v>1053</v>
      </c>
      <c r="BA242" s="278">
        <f t="shared" ref="BA242" si="2150">IFERROR($D242*BB242,0)</f>
        <v>0</v>
      </c>
      <c r="BB242" s="561" t="s">
        <v>1053</v>
      </c>
      <c r="BC242" s="278">
        <f t="shared" ref="BC242" si="2151">IFERROR($D242*BD242,0)</f>
        <v>0</v>
      </c>
      <c r="BD242" s="561" t="s">
        <v>1053</v>
      </c>
      <c r="BE242" s="278">
        <f t="shared" ref="BE242" si="2152">IFERROR($D242*BF242,0)</f>
        <v>0</v>
      </c>
      <c r="BF242" s="561"/>
      <c r="BG242" s="278">
        <f t="shared" ref="BG242" si="2153">IFERROR($D242*BH242,0)</f>
        <v>0</v>
      </c>
      <c r="BH242" s="561"/>
      <c r="BI242" s="278">
        <f t="shared" ref="BI242" si="2154">IFERROR($D242*BJ242,0)</f>
        <v>0</v>
      </c>
      <c r="BJ242" s="561"/>
      <c r="BK242" s="278">
        <f t="shared" ref="BK242" si="2155">IFERROR($D242*BL242,0)</f>
        <v>0</v>
      </c>
      <c r="BL242" s="561"/>
      <c r="BM242" s="278">
        <f t="shared" ref="BM242" si="2156">IFERROR($D242*BN242,0)</f>
        <v>0</v>
      </c>
      <c r="BN242" s="561"/>
      <c r="BO242" s="278">
        <f t="shared" ref="BO242" si="2157">IFERROR($D242*BP242,0)</f>
        <v>0</v>
      </c>
      <c r="BP242" s="561"/>
      <c r="BQ242" s="563">
        <f t="shared" ref="BQ242" si="2158">SUM(BN242,BL242,BJ242,BH242,BF242,BD242,BB242,AZ242,AX242,AV242,AT242,AR242,AP242,AN242,AL242,AJ242,AH242,AF242,AD242,AB242,Z242,X242,V242,T242,R242,P242,N242,L242,J242,H242,BP242)</f>
        <v>0</v>
      </c>
      <c r="BR242" s="322">
        <f t="shared" si="1904"/>
        <v>0</v>
      </c>
      <c r="BS242" s="27" t="b">
        <f>D242='Orçamento Detalhado'!J248</f>
        <v>1</v>
      </c>
    </row>
    <row r="243" spans="2:71" ht="18" customHeight="1" outlineLevel="1" thickTop="1" thickBot="1">
      <c r="B243" s="260" t="s">
        <v>173</v>
      </c>
      <c r="C243" s="281" t="str">
        <f>IF(B243="","",VLOOKUP(B243,'Orçamento Detalhado'!$A$11:$I$531,4,))</f>
        <v>INSTALAÇÕES ELETRICAS, FONE E INTERFONE</v>
      </c>
      <c r="D243" s="263">
        <f>SUM(D244:D265)</f>
        <v>0</v>
      </c>
      <c r="E243" s="264">
        <f t="shared" si="1903"/>
        <v>0</v>
      </c>
      <c r="F243" s="574">
        <v>239</v>
      </c>
      <c r="G243" s="265">
        <f>SUM(G244:G265)</f>
        <v>0</v>
      </c>
      <c r="H243" s="560">
        <f>IFERROR(G243/$D243,0)</f>
        <v>0</v>
      </c>
      <c r="I243" s="265">
        <f>SUM(I244:I265)</f>
        <v>0</v>
      </c>
      <c r="J243" s="560">
        <f t="shared" ref="J243:BP243" si="2159">IFERROR(I243/$D243,0)</f>
        <v>0</v>
      </c>
      <c r="K243" s="265">
        <f t="shared" ref="K243" si="2160">SUM(K244:K265)</f>
        <v>0</v>
      </c>
      <c r="L243" s="560">
        <f t="shared" si="2159"/>
        <v>0</v>
      </c>
      <c r="M243" s="265">
        <f t="shared" ref="M243" si="2161">SUM(M244:M265)</f>
        <v>0</v>
      </c>
      <c r="N243" s="560">
        <f t="shared" si="2159"/>
        <v>0</v>
      </c>
      <c r="O243" s="265">
        <f t="shared" ref="O243" si="2162">SUM(O244:O265)</f>
        <v>0</v>
      </c>
      <c r="P243" s="560">
        <f t="shared" si="2159"/>
        <v>0</v>
      </c>
      <c r="Q243" s="265">
        <f t="shared" ref="Q243" si="2163">SUM(Q244:Q265)</f>
        <v>0</v>
      </c>
      <c r="R243" s="560">
        <f t="shared" si="2159"/>
        <v>0</v>
      </c>
      <c r="S243" s="265">
        <f t="shared" ref="S243" si="2164">SUM(S244:S265)</f>
        <v>0</v>
      </c>
      <c r="T243" s="560">
        <f t="shared" si="2159"/>
        <v>0</v>
      </c>
      <c r="U243" s="265">
        <f t="shared" ref="U243" si="2165">SUM(U244:U265)</f>
        <v>0</v>
      </c>
      <c r="V243" s="560">
        <f t="shared" si="2159"/>
        <v>0</v>
      </c>
      <c r="W243" s="265">
        <f t="shared" ref="W243" si="2166">SUM(W244:W265)</f>
        <v>0</v>
      </c>
      <c r="X243" s="560">
        <f t="shared" si="2159"/>
        <v>0</v>
      </c>
      <c r="Y243" s="265">
        <f t="shared" ref="Y243" si="2167">SUM(Y244:Y265)</f>
        <v>0</v>
      </c>
      <c r="Z243" s="560">
        <f t="shared" si="2159"/>
        <v>0</v>
      </c>
      <c r="AA243" s="265">
        <f t="shared" ref="AA243" si="2168">SUM(AA244:AA265)</f>
        <v>0</v>
      </c>
      <c r="AB243" s="560">
        <f t="shared" si="2159"/>
        <v>0</v>
      </c>
      <c r="AC243" s="265">
        <f t="shared" ref="AC243" si="2169">SUM(AC244:AC265)</f>
        <v>0</v>
      </c>
      <c r="AD243" s="560">
        <f t="shared" si="2159"/>
        <v>0</v>
      </c>
      <c r="AE243" s="265">
        <f t="shared" ref="AE243" si="2170">SUM(AE244:AE265)</f>
        <v>0</v>
      </c>
      <c r="AF243" s="560">
        <f t="shared" si="2159"/>
        <v>0</v>
      </c>
      <c r="AG243" s="265">
        <f t="shared" ref="AG243" si="2171">SUM(AG244:AG265)</f>
        <v>0</v>
      </c>
      <c r="AH243" s="560">
        <f t="shared" si="2159"/>
        <v>0</v>
      </c>
      <c r="AI243" s="265">
        <f t="shared" ref="AI243" si="2172">SUM(AI244:AI265)</f>
        <v>0</v>
      </c>
      <c r="AJ243" s="560">
        <f t="shared" si="2159"/>
        <v>0</v>
      </c>
      <c r="AK243" s="265">
        <f t="shared" ref="AK243" si="2173">SUM(AK244:AK265)</f>
        <v>0</v>
      </c>
      <c r="AL243" s="560">
        <f t="shared" si="2159"/>
        <v>0</v>
      </c>
      <c r="AM243" s="265">
        <f t="shared" ref="AM243" si="2174">SUM(AM244:AM265)</f>
        <v>0</v>
      </c>
      <c r="AN243" s="560">
        <f t="shared" si="2159"/>
        <v>0</v>
      </c>
      <c r="AO243" s="265">
        <f t="shared" ref="AO243" si="2175">SUM(AO244:AO265)</f>
        <v>0</v>
      </c>
      <c r="AP243" s="560">
        <f t="shared" si="2159"/>
        <v>0</v>
      </c>
      <c r="AQ243" s="265">
        <f t="shared" ref="AQ243" si="2176">SUM(AQ244:AQ265)</f>
        <v>0</v>
      </c>
      <c r="AR243" s="560">
        <f t="shared" si="2159"/>
        <v>0</v>
      </c>
      <c r="AS243" s="265">
        <f t="shared" ref="AS243" si="2177">SUM(AS244:AS265)</f>
        <v>0</v>
      </c>
      <c r="AT243" s="560">
        <f t="shared" si="2159"/>
        <v>0</v>
      </c>
      <c r="AU243" s="265">
        <f t="shared" ref="AU243" si="2178">SUM(AU244:AU265)</f>
        <v>0</v>
      </c>
      <c r="AV243" s="560">
        <f t="shared" si="2159"/>
        <v>0</v>
      </c>
      <c r="AW243" s="265">
        <f t="shared" ref="AW243" si="2179">SUM(AW244:AW265)</f>
        <v>0</v>
      </c>
      <c r="AX243" s="560">
        <f t="shared" si="2159"/>
        <v>0</v>
      </c>
      <c r="AY243" s="265">
        <f t="shared" ref="AY243" si="2180">SUM(AY244:AY265)</f>
        <v>0</v>
      </c>
      <c r="AZ243" s="560">
        <f t="shared" si="2159"/>
        <v>0</v>
      </c>
      <c r="BA243" s="265">
        <f t="shared" ref="BA243" si="2181">SUM(BA244:BA265)</f>
        <v>0</v>
      </c>
      <c r="BB243" s="560">
        <f t="shared" si="2159"/>
        <v>0</v>
      </c>
      <c r="BC243" s="265">
        <f t="shared" ref="BC243" si="2182">SUM(BC244:BC265)</f>
        <v>0</v>
      </c>
      <c r="BD243" s="560">
        <f t="shared" si="2159"/>
        <v>0</v>
      </c>
      <c r="BE243" s="265">
        <f t="shared" ref="BE243" si="2183">SUM(BE244:BE265)</f>
        <v>0</v>
      </c>
      <c r="BF243" s="560">
        <f t="shared" si="2159"/>
        <v>0</v>
      </c>
      <c r="BG243" s="265">
        <f>SUM(BG244:BG265)</f>
        <v>0</v>
      </c>
      <c r="BH243" s="560">
        <f t="shared" si="2159"/>
        <v>0</v>
      </c>
      <c r="BI243" s="265">
        <f>SUM(BI244:BI265)</f>
        <v>0</v>
      </c>
      <c r="BJ243" s="560">
        <f t="shared" si="2159"/>
        <v>0</v>
      </c>
      <c r="BK243" s="265">
        <f>SUM(BK244:BK265)</f>
        <v>0</v>
      </c>
      <c r="BL243" s="560">
        <f t="shared" si="2159"/>
        <v>0</v>
      </c>
      <c r="BM243" s="265">
        <f>SUM(BM244:BM265)</f>
        <v>0</v>
      </c>
      <c r="BN243" s="560">
        <f t="shared" si="2159"/>
        <v>0</v>
      </c>
      <c r="BO243" s="265">
        <f>SUM(BO244:BO265)</f>
        <v>0</v>
      </c>
      <c r="BP243" s="560">
        <f t="shared" si="2159"/>
        <v>0</v>
      </c>
      <c r="BQ243" s="563">
        <f t="shared" si="1743"/>
        <v>0</v>
      </c>
      <c r="BR243" s="322">
        <f t="shared" si="1904"/>
        <v>0</v>
      </c>
      <c r="BS243" s="27" t="b">
        <f>D243='Orçamento Detalhado'!J249</f>
        <v>1</v>
      </c>
    </row>
    <row r="244" spans="2:71" ht="18" customHeight="1" outlineLevel="2" thickTop="1" thickBot="1">
      <c r="B244" s="213" t="s">
        <v>607</v>
      </c>
      <c r="C244" s="275" t="str">
        <f>IF(VLOOKUP(B244,'Orçamento Detalhado'!$A$11:$I$531,4,)="","",(VLOOKUP(B244,'Orçamento Detalhado'!$A$11:$I$531,4,)))</f>
        <v xml:space="preserve">Tubulação em laje </v>
      </c>
      <c r="D244" s="276" t="str">
        <f>IF(B244="","",VLOOKUP($B244,'Orçamento Detalhado'!$A$11:$J$531,10,))</f>
        <v/>
      </c>
      <c r="E244" s="277">
        <f t="shared" si="1903"/>
        <v>0</v>
      </c>
      <c r="F244" s="574">
        <v>240</v>
      </c>
      <c r="G244" s="278">
        <f t="shared" ref="G244:G262" si="2184">IFERROR($D244*H244,0)</f>
        <v>0</v>
      </c>
      <c r="H244" s="561"/>
      <c r="I244" s="278">
        <f t="shared" ref="I244:I262" si="2185">IFERROR($D244*J244,0)</f>
        <v>0</v>
      </c>
      <c r="J244" s="561"/>
      <c r="K244" s="278">
        <f t="shared" ref="K244:K262" si="2186">IFERROR($D244*L244,0)</f>
        <v>0</v>
      </c>
      <c r="L244" s="561"/>
      <c r="M244" s="278">
        <f t="shared" ref="M244:M262" si="2187">IFERROR($D244*N244,0)</f>
        <v>0</v>
      </c>
      <c r="N244" s="561"/>
      <c r="O244" s="278">
        <f t="shared" ref="O244:O262" si="2188">IFERROR($D244*P244,0)</f>
        <v>0</v>
      </c>
      <c r="P244" s="561"/>
      <c r="Q244" s="278">
        <f t="shared" ref="Q244:Q262" si="2189">IFERROR($D244*R244,0)</f>
        <v>0</v>
      </c>
      <c r="R244" s="561"/>
      <c r="S244" s="278">
        <f t="shared" ref="S244:S262" si="2190">IFERROR($D244*T244,0)</f>
        <v>0</v>
      </c>
      <c r="T244" s="561"/>
      <c r="U244" s="278">
        <f t="shared" ref="U244:U262" si="2191">IFERROR($D244*V244,0)</f>
        <v>0</v>
      </c>
      <c r="V244" s="561"/>
      <c r="W244" s="278">
        <f t="shared" ref="W244:W262" si="2192">IFERROR($D244*X244,0)</f>
        <v>0</v>
      </c>
      <c r="X244" s="561"/>
      <c r="Y244" s="278">
        <f t="shared" ref="Y244:Y262" si="2193">IFERROR($D244*Z244,0)</f>
        <v>0</v>
      </c>
      <c r="Z244" s="561"/>
      <c r="AA244" s="278">
        <f t="shared" ref="AA244:AA262" si="2194">IFERROR($D244*AB244,0)</f>
        <v>0</v>
      </c>
      <c r="AB244" s="561"/>
      <c r="AC244" s="278">
        <f t="shared" ref="AC244:AC262" si="2195">IFERROR($D244*AD244,0)</f>
        <v>0</v>
      </c>
      <c r="AD244" s="561"/>
      <c r="AE244" s="278">
        <f t="shared" ref="AE244:AE262" si="2196">IFERROR($D244*AF244,0)</f>
        <v>0</v>
      </c>
      <c r="AF244" s="561"/>
      <c r="AG244" s="278">
        <f t="shared" ref="AG244:AG262" si="2197">IFERROR($D244*AH244,0)</f>
        <v>0</v>
      </c>
      <c r="AH244" s="561"/>
      <c r="AI244" s="278">
        <f t="shared" ref="AI244:AI262" si="2198">IFERROR($D244*AJ244,0)</f>
        <v>0</v>
      </c>
      <c r="AJ244" s="561"/>
      <c r="AK244" s="278">
        <f t="shared" ref="AK244:AK262" si="2199">IFERROR($D244*AL244,0)</f>
        <v>0</v>
      </c>
      <c r="AL244" s="561"/>
      <c r="AM244" s="278">
        <f t="shared" ref="AM244:AM262" si="2200">IFERROR($D244*AN244,0)</f>
        <v>0</v>
      </c>
      <c r="AN244" s="561"/>
      <c r="AO244" s="278">
        <f t="shared" ref="AO244:AO262" si="2201">IFERROR($D244*AP244,0)</f>
        <v>0</v>
      </c>
      <c r="AP244" s="561"/>
      <c r="AQ244" s="278">
        <f t="shared" ref="AQ244:AQ262" si="2202">IFERROR($D244*AR244,0)</f>
        <v>0</v>
      </c>
      <c r="AR244" s="561"/>
      <c r="AS244" s="278">
        <f t="shared" ref="AS244:AS262" si="2203">IFERROR($D244*AT244,0)</f>
        <v>0</v>
      </c>
      <c r="AT244" s="561"/>
      <c r="AU244" s="278">
        <f t="shared" ref="AU244:AU262" si="2204">IFERROR($D244*AV244,0)</f>
        <v>0</v>
      </c>
      <c r="AV244" s="561"/>
      <c r="AW244" s="278">
        <f t="shared" ref="AW244:AW262" si="2205">IFERROR($D244*AX244,0)</f>
        <v>0</v>
      </c>
      <c r="AX244" s="561"/>
      <c r="AY244" s="278">
        <f t="shared" ref="AY244:AY262" si="2206">IFERROR($D244*AZ244,0)</f>
        <v>0</v>
      </c>
      <c r="AZ244" s="561"/>
      <c r="BA244" s="278">
        <f t="shared" ref="BA244:BA262" si="2207">IFERROR($D244*BB244,0)</f>
        <v>0</v>
      </c>
      <c r="BB244" s="561"/>
      <c r="BC244" s="278">
        <f t="shared" ref="BC244:BC262" si="2208">IFERROR($D244*BD244,0)</f>
        <v>0</v>
      </c>
      <c r="BD244" s="561"/>
      <c r="BE244" s="278">
        <f t="shared" ref="BE244:BE262" si="2209">IFERROR($D244*BF244,0)</f>
        <v>0</v>
      </c>
      <c r="BF244" s="561"/>
      <c r="BG244" s="278">
        <f t="shared" ref="BG244:BG262" si="2210">IFERROR($D244*BH244,0)</f>
        <v>0</v>
      </c>
      <c r="BH244" s="561"/>
      <c r="BI244" s="278">
        <f t="shared" ref="BI244:BI262" si="2211">IFERROR($D244*BJ244,0)</f>
        <v>0</v>
      </c>
      <c r="BJ244" s="561"/>
      <c r="BK244" s="278">
        <f t="shared" ref="BK244:BK262" si="2212">IFERROR($D244*BL244,0)</f>
        <v>0</v>
      </c>
      <c r="BL244" s="561"/>
      <c r="BM244" s="278">
        <f t="shared" ref="BM244:BM262" si="2213">IFERROR($D244*BN244,0)</f>
        <v>0</v>
      </c>
      <c r="BN244" s="561"/>
      <c r="BO244" s="278">
        <f t="shared" ref="BO244:BO262" si="2214">IFERROR($D244*BP244,0)</f>
        <v>0</v>
      </c>
      <c r="BP244" s="561"/>
      <c r="BQ244" s="563">
        <f t="shared" si="1743"/>
        <v>0</v>
      </c>
      <c r="BR244" s="322">
        <f t="shared" si="1904"/>
        <v>0</v>
      </c>
      <c r="BS244" s="27" t="b">
        <f>D244='Orçamento Detalhado'!J250</f>
        <v>1</v>
      </c>
    </row>
    <row r="245" spans="2:71" ht="18" customHeight="1" outlineLevel="2" thickTop="1" thickBot="1">
      <c r="B245" s="213" t="s">
        <v>609</v>
      </c>
      <c r="C245" s="275" t="str">
        <f>IF(VLOOKUP(B245,'Orçamento Detalhado'!$A$11:$I$531,4,)="","",(VLOOKUP(B245,'Orçamento Detalhado'!$A$11:$I$531,4,)))</f>
        <v xml:space="preserve">Caixas em laje </v>
      </c>
      <c r="D245" s="276" t="str">
        <f>IF(B245="","",VLOOKUP($B245,'Orçamento Detalhado'!$A$11:$J$531,10,))</f>
        <v/>
      </c>
      <c r="E245" s="277">
        <f t="shared" si="1903"/>
        <v>0</v>
      </c>
      <c r="F245" s="574">
        <v>241</v>
      </c>
      <c r="G245" s="278">
        <f t="shared" si="2184"/>
        <v>0</v>
      </c>
      <c r="H245" s="561"/>
      <c r="I245" s="278">
        <f t="shared" si="2185"/>
        <v>0</v>
      </c>
      <c r="J245" s="561"/>
      <c r="K245" s="278">
        <f t="shared" si="2186"/>
        <v>0</v>
      </c>
      <c r="L245" s="561"/>
      <c r="M245" s="278">
        <f t="shared" si="2187"/>
        <v>0</v>
      </c>
      <c r="N245" s="561"/>
      <c r="O245" s="278">
        <f t="shared" si="2188"/>
        <v>0</v>
      </c>
      <c r="P245" s="561"/>
      <c r="Q245" s="278">
        <f t="shared" si="2189"/>
        <v>0</v>
      </c>
      <c r="R245" s="561"/>
      <c r="S245" s="278">
        <f t="shared" si="2190"/>
        <v>0</v>
      </c>
      <c r="T245" s="561"/>
      <c r="U245" s="278">
        <f t="shared" si="2191"/>
        <v>0</v>
      </c>
      <c r="V245" s="561"/>
      <c r="W245" s="278">
        <f t="shared" si="2192"/>
        <v>0</v>
      </c>
      <c r="X245" s="561"/>
      <c r="Y245" s="278">
        <f t="shared" si="2193"/>
        <v>0</v>
      </c>
      <c r="Z245" s="561"/>
      <c r="AA245" s="278">
        <f t="shared" si="2194"/>
        <v>0</v>
      </c>
      <c r="AB245" s="561"/>
      <c r="AC245" s="278">
        <f t="shared" si="2195"/>
        <v>0</v>
      </c>
      <c r="AD245" s="561"/>
      <c r="AE245" s="278">
        <f t="shared" si="2196"/>
        <v>0</v>
      </c>
      <c r="AF245" s="561"/>
      <c r="AG245" s="278">
        <f t="shared" si="2197"/>
        <v>0</v>
      </c>
      <c r="AH245" s="561"/>
      <c r="AI245" s="278">
        <f t="shared" si="2198"/>
        <v>0</v>
      </c>
      <c r="AJ245" s="561"/>
      <c r="AK245" s="278">
        <f t="shared" si="2199"/>
        <v>0</v>
      </c>
      <c r="AL245" s="561"/>
      <c r="AM245" s="278">
        <f t="shared" si="2200"/>
        <v>0</v>
      </c>
      <c r="AN245" s="561"/>
      <c r="AO245" s="278">
        <f t="shared" si="2201"/>
        <v>0</v>
      </c>
      <c r="AP245" s="561"/>
      <c r="AQ245" s="278">
        <f t="shared" si="2202"/>
        <v>0</v>
      </c>
      <c r="AR245" s="561"/>
      <c r="AS245" s="278">
        <f t="shared" si="2203"/>
        <v>0</v>
      </c>
      <c r="AT245" s="561"/>
      <c r="AU245" s="278">
        <f t="shared" si="2204"/>
        <v>0</v>
      </c>
      <c r="AV245" s="561"/>
      <c r="AW245" s="278">
        <f t="shared" si="2205"/>
        <v>0</v>
      </c>
      <c r="AX245" s="561"/>
      <c r="AY245" s="278">
        <f t="shared" si="2206"/>
        <v>0</v>
      </c>
      <c r="AZ245" s="561"/>
      <c r="BA245" s="278">
        <f t="shared" si="2207"/>
        <v>0</v>
      </c>
      <c r="BB245" s="561"/>
      <c r="BC245" s="278">
        <f t="shared" si="2208"/>
        <v>0</v>
      </c>
      <c r="BD245" s="561"/>
      <c r="BE245" s="278">
        <f t="shared" si="2209"/>
        <v>0</v>
      </c>
      <c r="BF245" s="561"/>
      <c r="BG245" s="278">
        <f t="shared" si="2210"/>
        <v>0</v>
      </c>
      <c r="BH245" s="561"/>
      <c r="BI245" s="278">
        <f t="shared" si="2211"/>
        <v>0</v>
      </c>
      <c r="BJ245" s="561"/>
      <c r="BK245" s="278">
        <f t="shared" si="2212"/>
        <v>0</v>
      </c>
      <c r="BL245" s="561"/>
      <c r="BM245" s="278">
        <f t="shared" si="2213"/>
        <v>0</v>
      </c>
      <c r="BN245" s="561"/>
      <c r="BO245" s="278">
        <f t="shared" si="2214"/>
        <v>0</v>
      </c>
      <c r="BP245" s="561"/>
      <c r="BQ245" s="563">
        <f t="shared" si="1743"/>
        <v>0</v>
      </c>
      <c r="BR245" s="322">
        <f t="shared" si="1904"/>
        <v>0</v>
      </c>
      <c r="BS245" s="27" t="b">
        <f>D245='Orçamento Detalhado'!J251</f>
        <v>1</v>
      </c>
    </row>
    <row r="246" spans="2:71" ht="18" customHeight="1" outlineLevel="2" thickTop="1" thickBot="1">
      <c r="B246" s="213" t="s">
        <v>611</v>
      </c>
      <c r="C246" s="275" t="str">
        <f>IF(VLOOKUP(B246,'Orçamento Detalhado'!$A$11:$I$531,4,)="","",(VLOOKUP(B246,'Orçamento Detalhado'!$A$11:$I$531,4,)))</f>
        <v xml:space="preserve">Tubulação nas Alvenarias </v>
      </c>
      <c r="D246" s="276" t="str">
        <f>IF(B246="","",VLOOKUP($B246,'Orçamento Detalhado'!$A$11:$J$531,10,))</f>
        <v/>
      </c>
      <c r="E246" s="277">
        <f t="shared" si="1903"/>
        <v>0</v>
      </c>
      <c r="F246" s="574">
        <v>242</v>
      </c>
      <c r="G246" s="278">
        <f t="shared" si="2184"/>
        <v>0</v>
      </c>
      <c r="H246" s="561"/>
      <c r="I246" s="278">
        <f t="shared" si="2185"/>
        <v>0</v>
      </c>
      <c r="J246" s="561"/>
      <c r="K246" s="278">
        <f t="shared" si="2186"/>
        <v>0</v>
      </c>
      <c r="L246" s="561"/>
      <c r="M246" s="278">
        <f t="shared" si="2187"/>
        <v>0</v>
      </c>
      <c r="N246" s="561"/>
      <c r="O246" s="278">
        <f t="shared" si="2188"/>
        <v>0</v>
      </c>
      <c r="P246" s="561"/>
      <c r="Q246" s="278">
        <f t="shared" si="2189"/>
        <v>0</v>
      </c>
      <c r="R246" s="561"/>
      <c r="S246" s="278">
        <f t="shared" si="2190"/>
        <v>0</v>
      </c>
      <c r="T246" s="561"/>
      <c r="U246" s="278">
        <f t="shared" si="2191"/>
        <v>0</v>
      </c>
      <c r="V246" s="561"/>
      <c r="W246" s="278">
        <f t="shared" si="2192"/>
        <v>0</v>
      </c>
      <c r="X246" s="561"/>
      <c r="Y246" s="278">
        <f t="shared" si="2193"/>
        <v>0</v>
      </c>
      <c r="Z246" s="561"/>
      <c r="AA246" s="278">
        <f t="shared" si="2194"/>
        <v>0</v>
      </c>
      <c r="AB246" s="561"/>
      <c r="AC246" s="278">
        <f t="shared" si="2195"/>
        <v>0</v>
      </c>
      <c r="AD246" s="561"/>
      <c r="AE246" s="278">
        <f t="shared" si="2196"/>
        <v>0</v>
      </c>
      <c r="AF246" s="561"/>
      <c r="AG246" s="278">
        <f t="shared" si="2197"/>
        <v>0</v>
      </c>
      <c r="AH246" s="561"/>
      <c r="AI246" s="278">
        <f t="shared" si="2198"/>
        <v>0</v>
      </c>
      <c r="AJ246" s="561"/>
      <c r="AK246" s="278">
        <f t="shared" si="2199"/>
        <v>0</v>
      </c>
      <c r="AL246" s="561"/>
      <c r="AM246" s="278">
        <f t="shared" si="2200"/>
        <v>0</v>
      </c>
      <c r="AN246" s="561"/>
      <c r="AO246" s="278">
        <f t="shared" si="2201"/>
        <v>0</v>
      </c>
      <c r="AP246" s="561"/>
      <c r="AQ246" s="278">
        <f t="shared" si="2202"/>
        <v>0</v>
      </c>
      <c r="AR246" s="561"/>
      <c r="AS246" s="278">
        <f t="shared" si="2203"/>
        <v>0</v>
      </c>
      <c r="AT246" s="561"/>
      <c r="AU246" s="278">
        <f t="shared" si="2204"/>
        <v>0</v>
      </c>
      <c r="AV246" s="561"/>
      <c r="AW246" s="278">
        <f t="shared" si="2205"/>
        <v>0</v>
      </c>
      <c r="AX246" s="561"/>
      <c r="AY246" s="278">
        <f t="shared" si="2206"/>
        <v>0</v>
      </c>
      <c r="AZ246" s="561"/>
      <c r="BA246" s="278">
        <f t="shared" si="2207"/>
        <v>0</v>
      </c>
      <c r="BB246" s="561"/>
      <c r="BC246" s="278">
        <f t="shared" si="2208"/>
        <v>0</v>
      </c>
      <c r="BD246" s="561"/>
      <c r="BE246" s="278">
        <f t="shared" si="2209"/>
        <v>0</v>
      </c>
      <c r="BF246" s="561"/>
      <c r="BG246" s="278">
        <f t="shared" si="2210"/>
        <v>0</v>
      </c>
      <c r="BH246" s="561"/>
      <c r="BI246" s="278">
        <f t="shared" si="2211"/>
        <v>0</v>
      </c>
      <c r="BJ246" s="561"/>
      <c r="BK246" s="278">
        <f t="shared" si="2212"/>
        <v>0</v>
      </c>
      <c r="BL246" s="561"/>
      <c r="BM246" s="278">
        <f t="shared" si="2213"/>
        <v>0</v>
      </c>
      <c r="BN246" s="561"/>
      <c r="BO246" s="278">
        <f t="shared" si="2214"/>
        <v>0</v>
      </c>
      <c r="BP246" s="561"/>
      <c r="BQ246" s="563">
        <f t="shared" si="1743"/>
        <v>0</v>
      </c>
      <c r="BR246" s="322">
        <f t="shared" si="1904"/>
        <v>0</v>
      </c>
      <c r="BS246" s="27" t="b">
        <f>D246='Orçamento Detalhado'!J252</f>
        <v>1</v>
      </c>
    </row>
    <row r="247" spans="2:71" ht="18" customHeight="1" outlineLevel="2" thickTop="1" thickBot="1">
      <c r="B247" s="213" t="s">
        <v>613</v>
      </c>
      <c r="C247" s="275" t="str">
        <f>IF(VLOOKUP(B247,'Orçamento Detalhado'!$A$11:$I$531,4,)="","",(VLOOKUP(B247,'Orçamento Detalhado'!$A$11:$I$531,4,)))</f>
        <v xml:space="preserve">Caixas nas Alvenarias </v>
      </c>
      <c r="D247" s="276" t="str">
        <f>IF(B247="","",VLOOKUP($B247,'Orçamento Detalhado'!$A$11:$J$531,10,))</f>
        <v/>
      </c>
      <c r="E247" s="277">
        <f t="shared" si="1903"/>
        <v>0</v>
      </c>
      <c r="F247" s="574">
        <v>243</v>
      </c>
      <c r="G247" s="278">
        <f t="shared" si="2184"/>
        <v>0</v>
      </c>
      <c r="H247" s="561"/>
      <c r="I247" s="278">
        <f t="shared" si="2185"/>
        <v>0</v>
      </c>
      <c r="J247" s="561"/>
      <c r="K247" s="278">
        <f t="shared" si="2186"/>
        <v>0</v>
      </c>
      <c r="L247" s="561"/>
      <c r="M247" s="278">
        <f t="shared" si="2187"/>
        <v>0</v>
      </c>
      <c r="N247" s="561"/>
      <c r="O247" s="278">
        <f t="shared" si="2188"/>
        <v>0</v>
      </c>
      <c r="P247" s="561"/>
      <c r="Q247" s="278">
        <f t="shared" si="2189"/>
        <v>0</v>
      </c>
      <c r="R247" s="561"/>
      <c r="S247" s="278">
        <f t="shared" si="2190"/>
        <v>0</v>
      </c>
      <c r="T247" s="561"/>
      <c r="U247" s="278">
        <f t="shared" si="2191"/>
        <v>0</v>
      </c>
      <c r="V247" s="561"/>
      <c r="W247" s="278">
        <f t="shared" si="2192"/>
        <v>0</v>
      </c>
      <c r="X247" s="561"/>
      <c r="Y247" s="278">
        <f t="shared" si="2193"/>
        <v>0</v>
      </c>
      <c r="Z247" s="561"/>
      <c r="AA247" s="278">
        <f t="shared" si="2194"/>
        <v>0</v>
      </c>
      <c r="AB247" s="561"/>
      <c r="AC247" s="278">
        <f t="shared" si="2195"/>
        <v>0</v>
      </c>
      <c r="AD247" s="561"/>
      <c r="AE247" s="278">
        <f t="shared" si="2196"/>
        <v>0</v>
      </c>
      <c r="AF247" s="561"/>
      <c r="AG247" s="278">
        <f t="shared" si="2197"/>
        <v>0</v>
      </c>
      <c r="AH247" s="561"/>
      <c r="AI247" s="278">
        <f t="shared" si="2198"/>
        <v>0</v>
      </c>
      <c r="AJ247" s="561"/>
      <c r="AK247" s="278">
        <f t="shared" si="2199"/>
        <v>0</v>
      </c>
      <c r="AL247" s="561"/>
      <c r="AM247" s="278">
        <f t="shared" si="2200"/>
        <v>0</v>
      </c>
      <c r="AN247" s="561"/>
      <c r="AO247" s="278">
        <f t="shared" si="2201"/>
        <v>0</v>
      </c>
      <c r="AP247" s="561"/>
      <c r="AQ247" s="278">
        <f t="shared" si="2202"/>
        <v>0</v>
      </c>
      <c r="AR247" s="561"/>
      <c r="AS247" s="278">
        <f t="shared" si="2203"/>
        <v>0</v>
      </c>
      <c r="AT247" s="561"/>
      <c r="AU247" s="278">
        <f t="shared" si="2204"/>
        <v>0</v>
      </c>
      <c r="AV247" s="561"/>
      <c r="AW247" s="278">
        <f t="shared" si="2205"/>
        <v>0</v>
      </c>
      <c r="AX247" s="561"/>
      <c r="AY247" s="278">
        <f t="shared" si="2206"/>
        <v>0</v>
      </c>
      <c r="AZ247" s="561"/>
      <c r="BA247" s="278">
        <f t="shared" si="2207"/>
        <v>0</v>
      </c>
      <c r="BB247" s="561"/>
      <c r="BC247" s="278">
        <f t="shared" si="2208"/>
        <v>0</v>
      </c>
      <c r="BD247" s="561"/>
      <c r="BE247" s="278">
        <f t="shared" si="2209"/>
        <v>0</v>
      </c>
      <c r="BF247" s="561"/>
      <c r="BG247" s="278">
        <f t="shared" si="2210"/>
        <v>0</v>
      </c>
      <c r="BH247" s="561"/>
      <c r="BI247" s="278">
        <f t="shared" si="2211"/>
        <v>0</v>
      </c>
      <c r="BJ247" s="561"/>
      <c r="BK247" s="278">
        <f t="shared" si="2212"/>
        <v>0</v>
      </c>
      <c r="BL247" s="561"/>
      <c r="BM247" s="278">
        <f t="shared" si="2213"/>
        <v>0</v>
      </c>
      <c r="BN247" s="561"/>
      <c r="BO247" s="278">
        <f t="shared" si="2214"/>
        <v>0</v>
      </c>
      <c r="BP247" s="561"/>
      <c r="BQ247" s="563">
        <f t="shared" si="1743"/>
        <v>0</v>
      </c>
      <c r="BR247" s="322">
        <f t="shared" si="1904"/>
        <v>0</v>
      </c>
      <c r="BS247" s="27" t="b">
        <f>D247='Orçamento Detalhado'!J253</f>
        <v>1</v>
      </c>
    </row>
    <row r="248" spans="2:71" ht="18" customHeight="1" outlineLevel="2" thickTop="1" thickBot="1">
      <c r="B248" s="213" t="s">
        <v>615</v>
      </c>
      <c r="C248" s="275" t="str">
        <f>IF(VLOOKUP(B248,'Orçamento Detalhado'!$A$11:$I$531,4,)="","",(VLOOKUP(B248,'Orçamento Detalhado'!$A$11:$I$531,4,)))</f>
        <v>Prumadas gerais</v>
      </c>
      <c r="D248" s="276" t="str">
        <f>IF(B248="","",VLOOKUP($B248,'Orçamento Detalhado'!$A$11:$J$531,10,))</f>
        <v/>
      </c>
      <c r="E248" s="277">
        <f t="shared" si="1903"/>
        <v>0</v>
      </c>
      <c r="F248" s="574">
        <v>244</v>
      </c>
      <c r="G248" s="278">
        <f t="shared" si="2184"/>
        <v>0</v>
      </c>
      <c r="H248" s="561"/>
      <c r="I248" s="278">
        <f t="shared" si="2185"/>
        <v>0</v>
      </c>
      <c r="J248" s="561"/>
      <c r="K248" s="278">
        <f t="shared" si="2186"/>
        <v>0</v>
      </c>
      <c r="L248" s="561"/>
      <c r="M248" s="278">
        <f t="shared" si="2187"/>
        <v>0</v>
      </c>
      <c r="N248" s="561"/>
      <c r="O248" s="278">
        <f t="shared" si="2188"/>
        <v>0</v>
      </c>
      <c r="P248" s="561"/>
      <c r="Q248" s="278">
        <f t="shared" si="2189"/>
        <v>0</v>
      </c>
      <c r="R248" s="561"/>
      <c r="S248" s="278">
        <f t="shared" si="2190"/>
        <v>0</v>
      </c>
      <c r="T248" s="561"/>
      <c r="U248" s="278">
        <f t="shared" si="2191"/>
        <v>0</v>
      </c>
      <c r="V248" s="561"/>
      <c r="W248" s="278">
        <f t="shared" si="2192"/>
        <v>0</v>
      </c>
      <c r="X248" s="561"/>
      <c r="Y248" s="278">
        <f t="shared" si="2193"/>
        <v>0</v>
      </c>
      <c r="Z248" s="561"/>
      <c r="AA248" s="278">
        <f t="shared" si="2194"/>
        <v>0</v>
      </c>
      <c r="AB248" s="561"/>
      <c r="AC248" s="278">
        <f t="shared" si="2195"/>
        <v>0</v>
      </c>
      <c r="AD248" s="561"/>
      <c r="AE248" s="278">
        <f t="shared" si="2196"/>
        <v>0</v>
      </c>
      <c r="AF248" s="561"/>
      <c r="AG248" s="278">
        <f t="shared" si="2197"/>
        <v>0</v>
      </c>
      <c r="AH248" s="561"/>
      <c r="AI248" s="278">
        <f t="shared" si="2198"/>
        <v>0</v>
      </c>
      <c r="AJ248" s="561"/>
      <c r="AK248" s="278">
        <f t="shared" si="2199"/>
        <v>0</v>
      </c>
      <c r="AL248" s="561"/>
      <c r="AM248" s="278">
        <f t="shared" si="2200"/>
        <v>0</v>
      </c>
      <c r="AN248" s="561"/>
      <c r="AO248" s="278">
        <f t="shared" si="2201"/>
        <v>0</v>
      </c>
      <c r="AP248" s="561"/>
      <c r="AQ248" s="278">
        <f t="shared" si="2202"/>
        <v>0</v>
      </c>
      <c r="AR248" s="561"/>
      <c r="AS248" s="278">
        <f t="shared" si="2203"/>
        <v>0</v>
      </c>
      <c r="AT248" s="561"/>
      <c r="AU248" s="278">
        <f t="shared" si="2204"/>
        <v>0</v>
      </c>
      <c r="AV248" s="561"/>
      <c r="AW248" s="278">
        <f t="shared" si="2205"/>
        <v>0</v>
      </c>
      <c r="AX248" s="561"/>
      <c r="AY248" s="278">
        <f t="shared" si="2206"/>
        <v>0</v>
      </c>
      <c r="AZ248" s="561"/>
      <c r="BA248" s="278">
        <f t="shared" si="2207"/>
        <v>0</v>
      </c>
      <c r="BB248" s="561"/>
      <c r="BC248" s="278">
        <f t="shared" si="2208"/>
        <v>0</v>
      </c>
      <c r="BD248" s="561"/>
      <c r="BE248" s="278">
        <f t="shared" si="2209"/>
        <v>0</v>
      </c>
      <c r="BF248" s="561"/>
      <c r="BG248" s="278">
        <f t="shared" si="2210"/>
        <v>0</v>
      </c>
      <c r="BH248" s="561"/>
      <c r="BI248" s="278">
        <f t="shared" si="2211"/>
        <v>0</v>
      </c>
      <c r="BJ248" s="561"/>
      <c r="BK248" s="278">
        <f t="shared" si="2212"/>
        <v>0</v>
      </c>
      <c r="BL248" s="561"/>
      <c r="BM248" s="278">
        <f t="shared" si="2213"/>
        <v>0</v>
      </c>
      <c r="BN248" s="561"/>
      <c r="BO248" s="278">
        <f t="shared" si="2214"/>
        <v>0</v>
      </c>
      <c r="BP248" s="561"/>
      <c r="BQ248" s="563">
        <f t="shared" si="1743"/>
        <v>0</v>
      </c>
      <c r="BR248" s="322">
        <f t="shared" si="1904"/>
        <v>0</v>
      </c>
      <c r="BS248" s="27" t="b">
        <f>D248='Orçamento Detalhado'!J254</f>
        <v>1</v>
      </c>
    </row>
    <row r="249" spans="2:71" ht="18" customHeight="1" outlineLevel="2" thickTop="1" thickBot="1">
      <c r="B249" s="213" t="s">
        <v>617</v>
      </c>
      <c r="C249" s="275" t="str">
        <f>IF(VLOOKUP(B249,'Orçamento Detalhado'!$A$11:$I$531,4,)="","",(VLOOKUP(B249,'Orçamento Detalhado'!$A$11:$I$531,4,)))</f>
        <v>Fiação áreas privativas</v>
      </c>
      <c r="D249" s="276" t="str">
        <f>IF(B249="","",VLOOKUP($B249,'Orçamento Detalhado'!$A$11:$J$531,10,))</f>
        <v/>
      </c>
      <c r="E249" s="277">
        <f t="shared" si="1903"/>
        <v>0</v>
      </c>
      <c r="F249" s="574">
        <v>245</v>
      </c>
      <c r="G249" s="278">
        <f t="shared" si="2184"/>
        <v>0</v>
      </c>
      <c r="H249" s="561"/>
      <c r="I249" s="278">
        <f t="shared" si="2185"/>
        <v>0</v>
      </c>
      <c r="J249" s="561"/>
      <c r="K249" s="278">
        <f t="shared" si="2186"/>
        <v>0</v>
      </c>
      <c r="L249" s="561"/>
      <c r="M249" s="278">
        <f t="shared" si="2187"/>
        <v>0</v>
      </c>
      <c r="N249" s="561"/>
      <c r="O249" s="278">
        <f t="shared" si="2188"/>
        <v>0</v>
      </c>
      <c r="P249" s="561"/>
      <c r="Q249" s="278">
        <f t="shared" si="2189"/>
        <v>0</v>
      </c>
      <c r="R249" s="561"/>
      <c r="S249" s="278">
        <f t="shared" si="2190"/>
        <v>0</v>
      </c>
      <c r="T249" s="561"/>
      <c r="U249" s="278">
        <f t="shared" si="2191"/>
        <v>0</v>
      </c>
      <c r="V249" s="561"/>
      <c r="W249" s="278">
        <f t="shared" si="2192"/>
        <v>0</v>
      </c>
      <c r="X249" s="561"/>
      <c r="Y249" s="278">
        <f t="shared" si="2193"/>
        <v>0</v>
      </c>
      <c r="Z249" s="561"/>
      <c r="AA249" s="278">
        <f t="shared" si="2194"/>
        <v>0</v>
      </c>
      <c r="AB249" s="561"/>
      <c r="AC249" s="278">
        <f t="shared" si="2195"/>
        <v>0</v>
      </c>
      <c r="AD249" s="561"/>
      <c r="AE249" s="278">
        <f t="shared" si="2196"/>
        <v>0</v>
      </c>
      <c r="AF249" s="561"/>
      <c r="AG249" s="278">
        <f t="shared" si="2197"/>
        <v>0</v>
      </c>
      <c r="AH249" s="561"/>
      <c r="AI249" s="278">
        <f t="shared" si="2198"/>
        <v>0</v>
      </c>
      <c r="AJ249" s="561"/>
      <c r="AK249" s="278">
        <f t="shared" si="2199"/>
        <v>0</v>
      </c>
      <c r="AL249" s="561"/>
      <c r="AM249" s="278">
        <f t="shared" si="2200"/>
        <v>0</v>
      </c>
      <c r="AN249" s="561"/>
      <c r="AO249" s="278">
        <f t="shared" si="2201"/>
        <v>0</v>
      </c>
      <c r="AP249" s="561"/>
      <c r="AQ249" s="278">
        <f t="shared" si="2202"/>
        <v>0</v>
      </c>
      <c r="AR249" s="561"/>
      <c r="AS249" s="278">
        <f t="shared" si="2203"/>
        <v>0</v>
      </c>
      <c r="AT249" s="561"/>
      <c r="AU249" s="278">
        <f t="shared" si="2204"/>
        <v>0</v>
      </c>
      <c r="AV249" s="561"/>
      <c r="AW249" s="278">
        <f t="shared" si="2205"/>
        <v>0</v>
      </c>
      <c r="AX249" s="561"/>
      <c r="AY249" s="278">
        <f t="shared" si="2206"/>
        <v>0</v>
      </c>
      <c r="AZ249" s="561"/>
      <c r="BA249" s="278">
        <f t="shared" si="2207"/>
        <v>0</v>
      </c>
      <c r="BB249" s="561"/>
      <c r="BC249" s="278">
        <f t="shared" si="2208"/>
        <v>0</v>
      </c>
      <c r="BD249" s="561"/>
      <c r="BE249" s="278">
        <f t="shared" si="2209"/>
        <v>0</v>
      </c>
      <c r="BF249" s="561"/>
      <c r="BG249" s="278">
        <f t="shared" si="2210"/>
        <v>0</v>
      </c>
      <c r="BH249" s="561"/>
      <c r="BI249" s="278">
        <f t="shared" si="2211"/>
        <v>0</v>
      </c>
      <c r="BJ249" s="561"/>
      <c r="BK249" s="278">
        <f t="shared" si="2212"/>
        <v>0</v>
      </c>
      <c r="BL249" s="561"/>
      <c r="BM249" s="278">
        <f t="shared" si="2213"/>
        <v>0</v>
      </c>
      <c r="BN249" s="561"/>
      <c r="BO249" s="278">
        <f t="shared" si="2214"/>
        <v>0</v>
      </c>
      <c r="BP249" s="561"/>
      <c r="BQ249" s="563">
        <f t="shared" si="1743"/>
        <v>0</v>
      </c>
      <c r="BR249" s="322">
        <f t="shared" si="1904"/>
        <v>0</v>
      </c>
      <c r="BS249" s="27" t="b">
        <f>D249='Orçamento Detalhado'!J255</f>
        <v>1</v>
      </c>
    </row>
    <row r="250" spans="2:71" ht="18" customHeight="1" outlineLevel="2" thickTop="1" thickBot="1">
      <c r="B250" s="213" t="s">
        <v>619</v>
      </c>
      <c r="C250" s="275" t="str">
        <f>IF(VLOOKUP(B250,'Orçamento Detalhado'!$A$11:$I$531,4,)="","",(VLOOKUP(B250,'Orçamento Detalhado'!$A$11:$I$531,4,)))</f>
        <v>Fiação prumadas/áreas comuns</v>
      </c>
      <c r="D250" s="276" t="str">
        <f>IF(B250="","",VLOOKUP($B250,'Orçamento Detalhado'!$A$11:$J$531,10,))</f>
        <v/>
      </c>
      <c r="E250" s="277">
        <f t="shared" si="1903"/>
        <v>0</v>
      </c>
      <c r="F250" s="574">
        <v>246</v>
      </c>
      <c r="G250" s="278">
        <f t="shared" si="2184"/>
        <v>0</v>
      </c>
      <c r="H250" s="561"/>
      <c r="I250" s="278">
        <f t="shared" si="2185"/>
        <v>0</v>
      </c>
      <c r="J250" s="561"/>
      <c r="K250" s="278">
        <f t="shared" si="2186"/>
        <v>0</v>
      </c>
      <c r="L250" s="561"/>
      <c r="M250" s="278">
        <f t="shared" si="2187"/>
        <v>0</v>
      </c>
      <c r="N250" s="561"/>
      <c r="O250" s="278">
        <f t="shared" si="2188"/>
        <v>0</v>
      </c>
      <c r="P250" s="561"/>
      <c r="Q250" s="278">
        <f t="shared" si="2189"/>
        <v>0</v>
      </c>
      <c r="R250" s="561"/>
      <c r="S250" s="278">
        <f t="shared" si="2190"/>
        <v>0</v>
      </c>
      <c r="T250" s="561"/>
      <c r="U250" s="278">
        <f t="shared" si="2191"/>
        <v>0</v>
      </c>
      <c r="V250" s="561"/>
      <c r="W250" s="278">
        <f t="shared" si="2192"/>
        <v>0</v>
      </c>
      <c r="X250" s="561"/>
      <c r="Y250" s="278">
        <f t="shared" si="2193"/>
        <v>0</v>
      </c>
      <c r="Z250" s="561"/>
      <c r="AA250" s="278">
        <f t="shared" si="2194"/>
        <v>0</v>
      </c>
      <c r="AB250" s="561"/>
      <c r="AC250" s="278">
        <f t="shared" si="2195"/>
        <v>0</v>
      </c>
      <c r="AD250" s="561"/>
      <c r="AE250" s="278">
        <f t="shared" si="2196"/>
        <v>0</v>
      </c>
      <c r="AF250" s="561"/>
      <c r="AG250" s="278">
        <f t="shared" si="2197"/>
        <v>0</v>
      </c>
      <c r="AH250" s="561"/>
      <c r="AI250" s="278">
        <f t="shared" si="2198"/>
        <v>0</v>
      </c>
      <c r="AJ250" s="561"/>
      <c r="AK250" s="278">
        <f t="shared" si="2199"/>
        <v>0</v>
      </c>
      <c r="AL250" s="561"/>
      <c r="AM250" s="278">
        <f t="shared" si="2200"/>
        <v>0</v>
      </c>
      <c r="AN250" s="561"/>
      <c r="AO250" s="278">
        <f t="shared" si="2201"/>
        <v>0</v>
      </c>
      <c r="AP250" s="561"/>
      <c r="AQ250" s="278">
        <f t="shared" si="2202"/>
        <v>0</v>
      </c>
      <c r="AR250" s="561"/>
      <c r="AS250" s="278">
        <f t="shared" si="2203"/>
        <v>0</v>
      </c>
      <c r="AT250" s="561"/>
      <c r="AU250" s="278">
        <f t="shared" si="2204"/>
        <v>0</v>
      </c>
      <c r="AV250" s="561"/>
      <c r="AW250" s="278">
        <f t="shared" si="2205"/>
        <v>0</v>
      </c>
      <c r="AX250" s="561"/>
      <c r="AY250" s="278">
        <f t="shared" si="2206"/>
        <v>0</v>
      </c>
      <c r="AZ250" s="561"/>
      <c r="BA250" s="278">
        <f t="shared" si="2207"/>
        <v>0</v>
      </c>
      <c r="BB250" s="561"/>
      <c r="BC250" s="278">
        <f t="shared" si="2208"/>
        <v>0</v>
      </c>
      <c r="BD250" s="561"/>
      <c r="BE250" s="278">
        <f t="shared" si="2209"/>
        <v>0</v>
      </c>
      <c r="BF250" s="561"/>
      <c r="BG250" s="278">
        <f t="shared" si="2210"/>
        <v>0</v>
      </c>
      <c r="BH250" s="561"/>
      <c r="BI250" s="278">
        <f t="shared" si="2211"/>
        <v>0</v>
      </c>
      <c r="BJ250" s="561"/>
      <c r="BK250" s="278">
        <f t="shared" si="2212"/>
        <v>0</v>
      </c>
      <c r="BL250" s="561"/>
      <c r="BM250" s="278">
        <f t="shared" si="2213"/>
        <v>0</v>
      </c>
      <c r="BN250" s="561"/>
      <c r="BO250" s="278">
        <f t="shared" si="2214"/>
        <v>0</v>
      </c>
      <c r="BP250" s="561"/>
      <c r="BQ250" s="563">
        <f t="shared" si="1743"/>
        <v>0</v>
      </c>
      <c r="BR250" s="322">
        <f t="shared" si="1904"/>
        <v>0</v>
      </c>
      <c r="BS250" s="27" t="b">
        <f>D250='Orçamento Detalhado'!J256</f>
        <v>1</v>
      </c>
    </row>
    <row r="251" spans="2:71" ht="18" customHeight="1" outlineLevel="2" thickTop="1" thickBot="1">
      <c r="B251" s="213" t="s">
        <v>621</v>
      </c>
      <c r="C251" s="275" t="str">
        <f>IF(VLOOKUP(B251,'Orçamento Detalhado'!$A$11:$I$531,4,)="","",(VLOOKUP(B251,'Orçamento Detalhado'!$A$11:$I$531,4,)))</f>
        <v>Quadros de distribuição</v>
      </c>
      <c r="D251" s="276" t="str">
        <f>IF(B251="","",VLOOKUP($B251,'Orçamento Detalhado'!$A$11:$J$531,10,))</f>
        <v/>
      </c>
      <c r="E251" s="277">
        <f t="shared" si="1903"/>
        <v>0</v>
      </c>
      <c r="F251" s="574">
        <v>247</v>
      </c>
      <c r="G251" s="278">
        <f t="shared" si="2184"/>
        <v>0</v>
      </c>
      <c r="H251" s="561"/>
      <c r="I251" s="278">
        <f t="shared" si="2185"/>
        <v>0</v>
      </c>
      <c r="J251" s="561"/>
      <c r="K251" s="278">
        <f t="shared" si="2186"/>
        <v>0</v>
      </c>
      <c r="L251" s="561"/>
      <c r="M251" s="278">
        <f t="shared" si="2187"/>
        <v>0</v>
      </c>
      <c r="N251" s="561"/>
      <c r="O251" s="278">
        <f t="shared" si="2188"/>
        <v>0</v>
      </c>
      <c r="P251" s="561"/>
      <c r="Q251" s="278">
        <f t="shared" si="2189"/>
        <v>0</v>
      </c>
      <c r="R251" s="561"/>
      <c r="S251" s="278">
        <f t="shared" si="2190"/>
        <v>0</v>
      </c>
      <c r="T251" s="561"/>
      <c r="U251" s="278">
        <f t="shared" si="2191"/>
        <v>0</v>
      </c>
      <c r="V251" s="561"/>
      <c r="W251" s="278">
        <f t="shared" si="2192"/>
        <v>0</v>
      </c>
      <c r="X251" s="561"/>
      <c r="Y251" s="278">
        <f t="shared" si="2193"/>
        <v>0</v>
      </c>
      <c r="Z251" s="561"/>
      <c r="AA251" s="278">
        <f t="shared" si="2194"/>
        <v>0</v>
      </c>
      <c r="AB251" s="561"/>
      <c r="AC251" s="278">
        <f t="shared" si="2195"/>
        <v>0</v>
      </c>
      <c r="AD251" s="561"/>
      <c r="AE251" s="278">
        <f t="shared" si="2196"/>
        <v>0</v>
      </c>
      <c r="AF251" s="561"/>
      <c r="AG251" s="278">
        <f t="shared" si="2197"/>
        <v>0</v>
      </c>
      <c r="AH251" s="561"/>
      <c r="AI251" s="278">
        <f t="shared" si="2198"/>
        <v>0</v>
      </c>
      <c r="AJ251" s="561"/>
      <c r="AK251" s="278">
        <f t="shared" si="2199"/>
        <v>0</v>
      </c>
      <c r="AL251" s="561"/>
      <c r="AM251" s="278">
        <f t="shared" si="2200"/>
        <v>0</v>
      </c>
      <c r="AN251" s="561"/>
      <c r="AO251" s="278">
        <f t="shared" si="2201"/>
        <v>0</v>
      </c>
      <c r="AP251" s="561"/>
      <c r="AQ251" s="278">
        <f t="shared" si="2202"/>
        <v>0</v>
      </c>
      <c r="AR251" s="561"/>
      <c r="AS251" s="278">
        <f t="shared" si="2203"/>
        <v>0</v>
      </c>
      <c r="AT251" s="561"/>
      <c r="AU251" s="278">
        <f t="shared" si="2204"/>
        <v>0</v>
      </c>
      <c r="AV251" s="561"/>
      <c r="AW251" s="278">
        <f t="shared" si="2205"/>
        <v>0</v>
      </c>
      <c r="AX251" s="561"/>
      <c r="AY251" s="278">
        <f t="shared" si="2206"/>
        <v>0</v>
      </c>
      <c r="AZ251" s="561"/>
      <c r="BA251" s="278">
        <f t="shared" si="2207"/>
        <v>0</v>
      </c>
      <c r="BB251" s="561"/>
      <c r="BC251" s="278">
        <f t="shared" si="2208"/>
        <v>0</v>
      </c>
      <c r="BD251" s="561"/>
      <c r="BE251" s="278">
        <f t="shared" si="2209"/>
        <v>0</v>
      </c>
      <c r="BF251" s="561"/>
      <c r="BG251" s="278">
        <f t="shared" si="2210"/>
        <v>0</v>
      </c>
      <c r="BH251" s="561"/>
      <c r="BI251" s="278">
        <f t="shared" si="2211"/>
        <v>0</v>
      </c>
      <c r="BJ251" s="561"/>
      <c r="BK251" s="278">
        <f t="shared" si="2212"/>
        <v>0</v>
      </c>
      <c r="BL251" s="561"/>
      <c r="BM251" s="278">
        <f t="shared" si="2213"/>
        <v>0</v>
      </c>
      <c r="BN251" s="561"/>
      <c r="BO251" s="278">
        <f t="shared" si="2214"/>
        <v>0</v>
      </c>
      <c r="BP251" s="561"/>
      <c r="BQ251" s="563">
        <f t="shared" si="1743"/>
        <v>0</v>
      </c>
      <c r="BR251" s="322">
        <f t="shared" si="1904"/>
        <v>0</v>
      </c>
      <c r="BS251" s="27" t="b">
        <f>D251='Orçamento Detalhado'!J257</f>
        <v>1</v>
      </c>
    </row>
    <row r="252" spans="2:71" ht="18" customHeight="1" outlineLevel="2" thickTop="1" thickBot="1">
      <c r="B252" s="213" t="s">
        <v>623</v>
      </c>
      <c r="C252" s="275" t="str">
        <f>IF(VLOOKUP(B252,'Orçamento Detalhado'!$A$11:$I$531,4,)="","",(VLOOKUP(B252,'Orçamento Detalhado'!$A$11:$I$531,4,)))</f>
        <v>Tomadas, Interruptores e disjuntores</v>
      </c>
      <c r="D252" s="276" t="str">
        <f>IF(B252="","",VLOOKUP($B252,'Orçamento Detalhado'!$A$11:$J$531,10,))</f>
        <v/>
      </c>
      <c r="E252" s="277">
        <f t="shared" si="1903"/>
        <v>0</v>
      </c>
      <c r="F252" s="574">
        <v>248</v>
      </c>
      <c r="G252" s="278">
        <f t="shared" si="2184"/>
        <v>0</v>
      </c>
      <c r="H252" s="561"/>
      <c r="I252" s="278">
        <f t="shared" si="2185"/>
        <v>0</v>
      </c>
      <c r="J252" s="561"/>
      <c r="K252" s="278">
        <f t="shared" si="2186"/>
        <v>0</v>
      </c>
      <c r="L252" s="561"/>
      <c r="M252" s="278">
        <f t="shared" si="2187"/>
        <v>0</v>
      </c>
      <c r="N252" s="561"/>
      <c r="O252" s="278">
        <f t="shared" si="2188"/>
        <v>0</v>
      </c>
      <c r="P252" s="561"/>
      <c r="Q252" s="278">
        <f t="shared" si="2189"/>
        <v>0</v>
      </c>
      <c r="R252" s="561"/>
      <c r="S252" s="278">
        <f t="shared" si="2190"/>
        <v>0</v>
      </c>
      <c r="T252" s="561"/>
      <c r="U252" s="278">
        <f t="shared" si="2191"/>
        <v>0</v>
      </c>
      <c r="V252" s="561"/>
      <c r="W252" s="278">
        <f t="shared" si="2192"/>
        <v>0</v>
      </c>
      <c r="X252" s="561"/>
      <c r="Y252" s="278">
        <f t="shared" si="2193"/>
        <v>0</v>
      </c>
      <c r="Z252" s="561"/>
      <c r="AA252" s="278">
        <f t="shared" si="2194"/>
        <v>0</v>
      </c>
      <c r="AB252" s="561"/>
      <c r="AC252" s="278">
        <f t="shared" si="2195"/>
        <v>0</v>
      </c>
      <c r="AD252" s="561"/>
      <c r="AE252" s="278">
        <f t="shared" si="2196"/>
        <v>0</v>
      </c>
      <c r="AF252" s="561"/>
      <c r="AG252" s="278">
        <f t="shared" si="2197"/>
        <v>0</v>
      </c>
      <c r="AH252" s="561"/>
      <c r="AI252" s="278">
        <f t="shared" si="2198"/>
        <v>0</v>
      </c>
      <c r="AJ252" s="561"/>
      <c r="AK252" s="278">
        <f t="shared" si="2199"/>
        <v>0</v>
      </c>
      <c r="AL252" s="561"/>
      <c r="AM252" s="278">
        <f t="shared" si="2200"/>
        <v>0</v>
      </c>
      <c r="AN252" s="561"/>
      <c r="AO252" s="278">
        <f t="shared" si="2201"/>
        <v>0</v>
      </c>
      <c r="AP252" s="561"/>
      <c r="AQ252" s="278">
        <f t="shared" si="2202"/>
        <v>0</v>
      </c>
      <c r="AR252" s="561"/>
      <c r="AS252" s="278">
        <f t="shared" si="2203"/>
        <v>0</v>
      </c>
      <c r="AT252" s="561"/>
      <c r="AU252" s="278">
        <f t="shared" si="2204"/>
        <v>0</v>
      </c>
      <c r="AV252" s="561"/>
      <c r="AW252" s="278">
        <f t="shared" si="2205"/>
        <v>0</v>
      </c>
      <c r="AX252" s="561"/>
      <c r="AY252" s="278">
        <f t="shared" si="2206"/>
        <v>0</v>
      </c>
      <c r="AZ252" s="561"/>
      <c r="BA252" s="278">
        <f t="shared" si="2207"/>
        <v>0</v>
      </c>
      <c r="BB252" s="561"/>
      <c r="BC252" s="278">
        <f t="shared" si="2208"/>
        <v>0</v>
      </c>
      <c r="BD252" s="561"/>
      <c r="BE252" s="278">
        <f t="shared" si="2209"/>
        <v>0</v>
      </c>
      <c r="BF252" s="561"/>
      <c r="BG252" s="278">
        <f t="shared" si="2210"/>
        <v>0</v>
      </c>
      <c r="BH252" s="561"/>
      <c r="BI252" s="278">
        <f t="shared" si="2211"/>
        <v>0</v>
      </c>
      <c r="BJ252" s="561"/>
      <c r="BK252" s="278">
        <f t="shared" si="2212"/>
        <v>0</v>
      </c>
      <c r="BL252" s="561"/>
      <c r="BM252" s="278">
        <f t="shared" si="2213"/>
        <v>0</v>
      </c>
      <c r="BN252" s="561"/>
      <c r="BO252" s="278">
        <f t="shared" si="2214"/>
        <v>0</v>
      </c>
      <c r="BP252" s="561"/>
      <c r="BQ252" s="563">
        <f t="shared" si="1743"/>
        <v>0</v>
      </c>
      <c r="BR252" s="322">
        <f t="shared" si="1904"/>
        <v>0</v>
      </c>
      <c r="BS252" s="27" t="b">
        <f>D252='Orçamento Detalhado'!J258</f>
        <v>1</v>
      </c>
    </row>
    <row r="253" spans="2:71" ht="18" customHeight="1" outlineLevel="2" thickTop="1" thickBot="1">
      <c r="B253" s="213" t="s">
        <v>625</v>
      </c>
      <c r="C253" s="275" t="str">
        <f>IF(VLOOKUP(B253,'Orçamento Detalhado'!$A$11:$I$531,4,)="","",(VLOOKUP(B253,'Orçamento Detalhado'!$A$11:$I$531,4,)))</f>
        <v>Iluminação de Emergência</v>
      </c>
      <c r="D253" s="276" t="str">
        <f>IF(B253="","",VLOOKUP($B253,'Orçamento Detalhado'!$A$11:$J$531,10,))</f>
        <v/>
      </c>
      <c r="E253" s="277">
        <f t="shared" si="1903"/>
        <v>0</v>
      </c>
      <c r="F253" s="574">
        <v>249</v>
      </c>
      <c r="G253" s="278">
        <f t="shared" si="2184"/>
        <v>0</v>
      </c>
      <c r="H253" s="561"/>
      <c r="I253" s="278">
        <f t="shared" si="2185"/>
        <v>0</v>
      </c>
      <c r="J253" s="561"/>
      <c r="K253" s="278">
        <f t="shared" si="2186"/>
        <v>0</v>
      </c>
      <c r="L253" s="561"/>
      <c r="M253" s="278">
        <f t="shared" si="2187"/>
        <v>0</v>
      </c>
      <c r="N253" s="561"/>
      <c r="O253" s="278">
        <f t="shared" si="2188"/>
        <v>0</v>
      </c>
      <c r="P253" s="561"/>
      <c r="Q253" s="278">
        <f t="shared" si="2189"/>
        <v>0</v>
      </c>
      <c r="R253" s="561"/>
      <c r="S253" s="278">
        <f t="shared" si="2190"/>
        <v>0</v>
      </c>
      <c r="T253" s="561"/>
      <c r="U253" s="278">
        <f t="shared" si="2191"/>
        <v>0</v>
      </c>
      <c r="V253" s="561"/>
      <c r="W253" s="278">
        <f t="shared" si="2192"/>
        <v>0</v>
      </c>
      <c r="X253" s="561"/>
      <c r="Y253" s="278">
        <f t="shared" si="2193"/>
        <v>0</v>
      </c>
      <c r="Z253" s="561"/>
      <c r="AA253" s="278">
        <f t="shared" si="2194"/>
        <v>0</v>
      </c>
      <c r="AB253" s="561"/>
      <c r="AC253" s="278">
        <f t="shared" si="2195"/>
        <v>0</v>
      </c>
      <c r="AD253" s="561"/>
      <c r="AE253" s="278">
        <f t="shared" si="2196"/>
        <v>0</v>
      </c>
      <c r="AF253" s="561"/>
      <c r="AG253" s="278">
        <f t="shared" si="2197"/>
        <v>0</v>
      </c>
      <c r="AH253" s="561"/>
      <c r="AI253" s="278">
        <f t="shared" si="2198"/>
        <v>0</v>
      </c>
      <c r="AJ253" s="561"/>
      <c r="AK253" s="278">
        <f t="shared" si="2199"/>
        <v>0</v>
      </c>
      <c r="AL253" s="561"/>
      <c r="AM253" s="278">
        <f t="shared" si="2200"/>
        <v>0</v>
      </c>
      <c r="AN253" s="561"/>
      <c r="AO253" s="278">
        <f t="shared" si="2201"/>
        <v>0</v>
      </c>
      <c r="AP253" s="561"/>
      <c r="AQ253" s="278">
        <f t="shared" si="2202"/>
        <v>0</v>
      </c>
      <c r="AR253" s="561"/>
      <c r="AS253" s="278">
        <f t="shared" si="2203"/>
        <v>0</v>
      </c>
      <c r="AT253" s="561"/>
      <c r="AU253" s="278">
        <f t="shared" si="2204"/>
        <v>0</v>
      </c>
      <c r="AV253" s="561"/>
      <c r="AW253" s="278">
        <f t="shared" si="2205"/>
        <v>0</v>
      </c>
      <c r="AX253" s="561"/>
      <c r="AY253" s="278">
        <f t="shared" si="2206"/>
        <v>0</v>
      </c>
      <c r="AZ253" s="561"/>
      <c r="BA253" s="278">
        <f t="shared" si="2207"/>
        <v>0</v>
      </c>
      <c r="BB253" s="561"/>
      <c r="BC253" s="278">
        <f t="shared" si="2208"/>
        <v>0</v>
      </c>
      <c r="BD253" s="561"/>
      <c r="BE253" s="278">
        <f t="shared" si="2209"/>
        <v>0</v>
      </c>
      <c r="BF253" s="561"/>
      <c r="BG253" s="278">
        <f t="shared" si="2210"/>
        <v>0</v>
      </c>
      <c r="BH253" s="561"/>
      <c r="BI253" s="278">
        <f t="shared" si="2211"/>
        <v>0</v>
      </c>
      <c r="BJ253" s="561"/>
      <c r="BK253" s="278">
        <f t="shared" si="2212"/>
        <v>0</v>
      </c>
      <c r="BL253" s="561"/>
      <c r="BM253" s="278">
        <f t="shared" si="2213"/>
        <v>0</v>
      </c>
      <c r="BN253" s="561"/>
      <c r="BO253" s="278">
        <f t="shared" si="2214"/>
        <v>0</v>
      </c>
      <c r="BP253" s="561"/>
      <c r="BQ253" s="563">
        <f t="shared" si="1743"/>
        <v>0</v>
      </c>
      <c r="BR253" s="322">
        <f t="shared" si="1904"/>
        <v>0</v>
      </c>
      <c r="BS253" s="27" t="b">
        <f>D253='Orçamento Detalhado'!J259</f>
        <v>1</v>
      </c>
    </row>
    <row r="254" spans="2:71" ht="18" customHeight="1" outlineLevel="2" thickTop="1" thickBot="1">
      <c r="B254" s="213" t="s">
        <v>627</v>
      </c>
      <c r="C254" s="275" t="str">
        <f>IF(VLOOKUP(B254,'Orçamento Detalhado'!$A$11:$I$531,4,)="","",(VLOOKUP(B254,'Orçamento Detalhado'!$A$11:$I$531,4,)))</f>
        <v>Luminárias (partes comuns)</v>
      </c>
      <c r="D254" s="276" t="str">
        <f>IF(B254="","",VLOOKUP($B254,'Orçamento Detalhado'!$A$11:$J$531,10,))</f>
        <v/>
      </c>
      <c r="E254" s="277">
        <f t="shared" si="1903"/>
        <v>0</v>
      </c>
      <c r="F254" s="574">
        <v>250</v>
      </c>
      <c r="G254" s="278">
        <f t="shared" si="2184"/>
        <v>0</v>
      </c>
      <c r="H254" s="561"/>
      <c r="I254" s="278">
        <f t="shared" si="2185"/>
        <v>0</v>
      </c>
      <c r="J254" s="561"/>
      <c r="K254" s="278">
        <f t="shared" si="2186"/>
        <v>0</v>
      </c>
      <c r="L254" s="561"/>
      <c r="M254" s="278">
        <f t="shared" si="2187"/>
        <v>0</v>
      </c>
      <c r="N254" s="561"/>
      <c r="O254" s="278">
        <f t="shared" si="2188"/>
        <v>0</v>
      </c>
      <c r="P254" s="561"/>
      <c r="Q254" s="278">
        <f t="shared" si="2189"/>
        <v>0</v>
      </c>
      <c r="R254" s="561"/>
      <c r="S254" s="278">
        <f t="shared" si="2190"/>
        <v>0</v>
      </c>
      <c r="T254" s="561"/>
      <c r="U254" s="278">
        <f t="shared" si="2191"/>
        <v>0</v>
      </c>
      <c r="V254" s="561"/>
      <c r="W254" s="278">
        <f t="shared" si="2192"/>
        <v>0</v>
      </c>
      <c r="X254" s="561"/>
      <c r="Y254" s="278">
        <f t="shared" si="2193"/>
        <v>0</v>
      </c>
      <c r="Z254" s="561"/>
      <c r="AA254" s="278">
        <f t="shared" si="2194"/>
        <v>0</v>
      </c>
      <c r="AB254" s="561"/>
      <c r="AC254" s="278">
        <f t="shared" si="2195"/>
        <v>0</v>
      </c>
      <c r="AD254" s="561"/>
      <c r="AE254" s="278">
        <f t="shared" si="2196"/>
        <v>0</v>
      </c>
      <c r="AF254" s="561"/>
      <c r="AG254" s="278">
        <f t="shared" si="2197"/>
        <v>0</v>
      </c>
      <c r="AH254" s="561"/>
      <c r="AI254" s="278">
        <f t="shared" si="2198"/>
        <v>0</v>
      </c>
      <c r="AJ254" s="561"/>
      <c r="AK254" s="278">
        <f t="shared" si="2199"/>
        <v>0</v>
      </c>
      <c r="AL254" s="561"/>
      <c r="AM254" s="278">
        <f t="shared" si="2200"/>
        <v>0</v>
      </c>
      <c r="AN254" s="561"/>
      <c r="AO254" s="278">
        <f t="shared" si="2201"/>
        <v>0</v>
      </c>
      <c r="AP254" s="561"/>
      <c r="AQ254" s="278">
        <f t="shared" si="2202"/>
        <v>0</v>
      </c>
      <c r="AR254" s="561"/>
      <c r="AS254" s="278">
        <f t="shared" si="2203"/>
        <v>0</v>
      </c>
      <c r="AT254" s="561"/>
      <c r="AU254" s="278">
        <f t="shared" si="2204"/>
        <v>0</v>
      </c>
      <c r="AV254" s="561"/>
      <c r="AW254" s="278">
        <f t="shared" si="2205"/>
        <v>0</v>
      </c>
      <c r="AX254" s="561"/>
      <c r="AY254" s="278">
        <f t="shared" si="2206"/>
        <v>0</v>
      </c>
      <c r="AZ254" s="561"/>
      <c r="BA254" s="278">
        <f t="shared" si="2207"/>
        <v>0</v>
      </c>
      <c r="BB254" s="561"/>
      <c r="BC254" s="278">
        <f t="shared" si="2208"/>
        <v>0</v>
      </c>
      <c r="BD254" s="561"/>
      <c r="BE254" s="278">
        <f t="shared" si="2209"/>
        <v>0</v>
      </c>
      <c r="BF254" s="561"/>
      <c r="BG254" s="278">
        <f t="shared" si="2210"/>
        <v>0</v>
      </c>
      <c r="BH254" s="561"/>
      <c r="BI254" s="278">
        <f t="shared" si="2211"/>
        <v>0</v>
      </c>
      <c r="BJ254" s="561"/>
      <c r="BK254" s="278">
        <f t="shared" si="2212"/>
        <v>0</v>
      </c>
      <c r="BL254" s="561"/>
      <c r="BM254" s="278">
        <f t="shared" si="2213"/>
        <v>0</v>
      </c>
      <c r="BN254" s="561"/>
      <c r="BO254" s="278">
        <f t="shared" si="2214"/>
        <v>0</v>
      </c>
      <c r="BP254" s="561"/>
      <c r="BQ254" s="563">
        <f t="shared" si="1743"/>
        <v>0</v>
      </c>
      <c r="BR254" s="322">
        <f t="shared" si="1904"/>
        <v>0</v>
      </c>
      <c r="BS254" s="27" t="b">
        <f>D254='Orçamento Detalhado'!J260</f>
        <v>1</v>
      </c>
    </row>
    <row r="255" spans="2:71" ht="18" customHeight="1" outlineLevel="2" thickTop="1" thickBot="1">
      <c r="B255" s="213" t="s">
        <v>629</v>
      </c>
      <c r="C255" s="275" t="str">
        <f>IF(VLOOKUP(B255,'Orçamento Detalhado'!$A$11:$I$531,4,)="","",(VLOOKUP(B255,'Orçamento Detalhado'!$A$11:$I$531,4,)))</f>
        <v>Quadro medição</v>
      </c>
      <c r="D255" s="276" t="str">
        <f>IF(B255="","",VLOOKUP($B255,'Orçamento Detalhado'!$A$11:$J$531,10,))</f>
        <v/>
      </c>
      <c r="E255" s="277">
        <f t="shared" si="1903"/>
        <v>0</v>
      </c>
      <c r="F255" s="574">
        <v>251</v>
      </c>
      <c r="G255" s="278">
        <f t="shared" si="2184"/>
        <v>0</v>
      </c>
      <c r="H255" s="561"/>
      <c r="I255" s="278">
        <f t="shared" si="2185"/>
        <v>0</v>
      </c>
      <c r="J255" s="561"/>
      <c r="K255" s="278">
        <f t="shared" si="2186"/>
        <v>0</v>
      </c>
      <c r="L255" s="561"/>
      <c r="M255" s="278">
        <f t="shared" si="2187"/>
        <v>0</v>
      </c>
      <c r="N255" s="561"/>
      <c r="O255" s="278">
        <f t="shared" si="2188"/>
        <v>0</v>
      </c>
      <c r="P255" s="561"/>
      <c r="Q255" s="278">
        <f t="shared" si="2189"/>
        <v>0</v>
      </c>
      <c r="R255" s="561"/>
      <c r="S255" s="278">
        <f t="shared" si="2190"/>
        <v>0</v>
      </c>
      <c r="T255" s="561"/>
      <c r="U255" s="278">
        <f t="shared" si="2191"/>
        <v>0</v>
      </c>
      <c r="V255" s="561"/>
      <c r="W255" s="278">
        <f t="shared" si="2192"/>
        <v>0</v>
      </c>
      <c r="X255" s="561"/>
      <c r="Y255" s="278">
        <f t="shared" si="2193"/>
        <v>0</v>
      </c>
      <c r="Z255" s="561"/>
      <c r="AA255" s="278">
        <f t="shared" si="2194"/>
        <v>0</v>
      </c>
      <c r="AB255" s="561"/>
      <c r="AC255" s="278">
        <f t="shared" si="2195"/>
        <v>0</v>
      </c>
      <c r="AD255" s="561"/>
      <c r="AE255" s="278">
        <f t="shared" si="2196"/>
        <v>0</v>
      </c>
      <c r="AF255" s="561"/>
      <c r="AG255" s="278">
        <f t="shared" si="2197"/>
        <v>0</v>
      </c>
      <c r="AH255" s="561"/>
      <c r="AI255" s="278">
        <f t="shared" si="2198"/>
        <v>0</v>
      </c>
      <c r="AJ255" s="561"/>
      <c r="AK255" s="278">
        <f t="shared" si="2199"/>
        <v>0</v>
      </c>
      <c r="AL255" s="561"/>
      <c r="AM255" s="278">
        <f t="shared" si="2200"/>
        <v>0</v>
      </c>
      <c r="AN255" s="561"/>
      <c r="AO255" s="278">
        <f t="shared" si="2201"/>
        <v>0</v>
      </c>
      <c r="AP255" s="561"/>
      <c r="AQ255" s="278">
        <f t="shared" si="2202"/>
        <v>0</v>
      </c>
      <c r="AR255" s="561"/>
      <c r="AS255" s="278">
        <f t="shared" si="2203"/>
        <v>0</v>
      </c>
      <c r="AT255" s="561"/>
      <c r="AU255" s="278">
        <f t="shared" si="2204"/>
        <v>0</v>
      </c>
      <c r="AV255" s="561"/>
      <c r="AW255" s="278">
        <f t="shared" si="2205"/>
        <v>0</v>
      </c>
      <c r="AX255" s="561"/>
      <c r="AY255" s="278">
        <f t="shared" si="2206"/>
        <v>0</v>
      </c>
      <c r="AZ255" s="561"/>
      <c r="BA255" s="278">
        <f t="shared" si="2207"/>
        <v>0</v>
      </c>
      <c r="BB255" s="561"/>
      <c r="BC255" s="278">
        <f t="shared" si="2208"/>
        <v>0</v>
      </c>
      <c r="BD255" s="561"/>
      <c r="BE255" s="278">
        <f t="shared" si="2209"/>
        <v>0</v>
      </c>
      <c r="BF255" s="561"/>
      <c r="BG255" s="278">
        <f t="shared" si="2210"/>
        <v>0</v>
      </c>
      <c r="BH255" s="561"/>
      <c r="BI255" s="278">
        <f t="shared" si="2211"/>
        <v>0</v>
      </c>
      <c r="BJ255" s="561"/>
      <c r="BK255" s="278">
        <f t="shared" si="2212"/>
        <v>0</v>
      </c>
      <c r="BL255" s="561"/>
      <c r="BM255" s="278">
        <f t="shared" si="2213"/>
        <v>0</v>
      </c>
      <c r="BN255" s="561"/>
      <c r="BO255" s="278">
        <f t="shared" si="2214"/>
        <v>0</v>
      </c>
      <c r="BP255" s="561"/>
      <c r="BQ255" s="563">
        <f t="shared" si="1743"/>
        <v>0</v>
      </c>
      <c r="BR255" s="322">
        <f t="shared" si="1904"/>
        <v>0</v>
      </c>
      <c r="BS255" s="27" t="b">
        <f>D255='Orçamento Detalhado'!J261</f>
        <v>1</v>
      </c>
    </row>
    <row r="256" spans="2:71" ht="18" customHeight="1" outlineLevel="2" thickTop="1" thickBot="1">
      <c r="B256" s="213" t="s">
        <v>631</v>
      </c>
      <c r="C256" s="275" t="str">
        <f>IF(VLOOKUP(B256,'Orçamento Detalhado'!$A$11:$I$531,4,)="","",(VLOOKUP(B256,'Orçamento Detalhado'!$A$11:$I$531,4,)))</f>
        <v>Interfone (aparelhos)</v>
      </c>
      <c r="D256" s="276" t="str">
        <f>IF(B256="","",VLOOKUP($B256,'Orçamento Detalhado'!$A$11:$J$531,10,))</f>
        <v/>
      </c>
      <c r="E256" s="277">
        <f t="shared" si="1903"/>
        <v>0</v>
      </c>
      <c r="F256" s="574">
        <v>252</v>
      </c>
      <c r="G256" s="278">
        <f t="shared" si="2184"/>
        <v>0</v>
      </c>
      <c r="H256" s="561"/>
      <c r="I256" s="278">
        <f t="shared" si="2185"/>
        <v>0</v>
      </c>
      <c r="J256" s="561"/>
      <c r="K256" s="278">
        <f t="shared" si="2186"/>
        <v>0</v>
      </c>
      <c r="L256" s="561"/>
      <c r="M256" s="278">
        <f t="shared" si="2187"/>
        <v>0</v>
      </c>
      <c r="N256" s="561"/>
      <c r="O256" s="278">
        <f t="shared" si="2188"/>
        <v>0</v>
      </c>
      <c r="P256" s="561"/>
      <c r="Q256" s="278">
        <f t="shared" si="2189"/>
        <v>0</v>
      </c>
      <c r="R256" s="561"/>
      <c r="S256" s="278">
        <f t="shared" si="2190"/>
        <v>0</v>
      </c>
      <c r="T256" s="561"/>
      <c r="U256" s="278">
        <f t="shared" si="2191"/>
        <v>0</v>
      </c>
      <c r="V256" s="561"/>
      <c r="W256" s="278">
        <f t="shared" si="2192"/>
        <v>0</v>
      </c>
      <c r="X256" s="561"/>
      <c r="Y256" s="278">
        <f t="shared" si="2193"/>
        <v>0</v>
      </c>
      <c r="Z256" s="561"/>
      <c r="AA256" s="278">
        <f t="shared" si="2194"/>
        <v>0</v>
      </c>
      <c r="AB256" s="561"/>
      <c r="AC256" s="278">
        <f t="shared" si="2195"/>
        <v>0</v>
      </c>
      <c r="AD256" s="561"/>
      <c r="AE256" s="278">
        <f t="shared" si="2196"/>
        <v>0</v>
      </c>
      <c r="AF256" s="561"/>
      <c r="AG256" s="278">
        <f t="shared" si="2197"/>
        <v>0</v>
      </c>
      <c r="AH256" s="561"/>
      <c r="AI256" s="278">
        <f t="shared" si="2198"/>
        <v>0</v>
      </c>
      <c r="AJ256" s="561"/>
      <c r="AK256" s="278">
        <f t="shared" si="2199"/>
        <v>0</v>
      </c>
      <c r="AL256" s="561"/>
      <c r="AM256" s="278">
        <f t="shared" si="2200"/>
        <v>0</v>
      </c>
      <c r="AN256" s="561"/>
      <c r="AO256" s="278">
        <f t="shared" si="2201"/>
        <v>0</v>
      </c>
      <c r="AP256" s="561"/>
      <c r="AQ256" s="278">
        <f t="shared" si="2202"/>
        <v>0</v>
      </c>
      <c r="AR256" s="561"/>
      <c r="AS256" s="278">
        <f t="shared" si="2203"/>
        <v>0</v>
      </c>
      <c r="AT256" s="561"/>
      <c r="AU256" s="278">
        <f t="shared" si="2204"/>
        <v>0</v>
      </c>
      <c r="AV256" s="561"/>
      <c r="AW256" s="278">
        <f t="shared" si="2205"/>
        <v>0</v>
      </c>
      <c r="AX256" s="561"/>
      <c r="AY256" s="278">
        <f t="shared" si="2206"/>
        <v>0</v>
      </c>
      <c r="AZ256" s="561"/>
      <c r="BA256" s="278">
        <f t="shared" si="2207"/>
        <v>0</v>
      </c>
      <c r="BB256" s="561"/>
      <c r="BC256" s="278">
        <f t="shared" si="2208"/>
        <v>0</v>
      </c>
      <c r="BD256" s="561"/>
      <c r="BE256" s="278">
        <f t="shared" si="2209"/>
        <v>0</v>
      </c>
      <c r="BF256" s="561"/>
      <c r="BG256" s="278">
        <f t="shared" si="2210"/>
        <v>0</v>
      </c>
      <c r="BH256" s="561"/>
      <c r="BI256" s="278">
        <f t="shared" si="2211"/>
        <v>0</v>
      </c>
      <c r="BJ256" s="561"/>
      <c r="BK256" s="278">
        <f t="shared" si="2212"/>
        <v>0</v>
      </c>
      <c r="BL256" s="561"/>
      <c r="BM256" s="278">
        <f t="shared" si="2213"/>
        <v>0</v>
      </c>
      <c r="BN256" s="561"/>
      <c r="BO256" s="278">
        <f t="shared" si="2214"/>
        <v>0</v>
      </c>
      <c r="BP256" s="561"/>
      <c r="BQ256" s="563">
        <f t="shared" ref="BQ256:BQ262" si="2215">SUM(BN256,BL256,BJ256,BH256,BF256,BD256,BB256,AZ256,AX256,AV256,AT256,AR256,AP256,AN256,AL256,AJ256,AH256,AF256,AD256,AB256,Z256,X256,V256,T256,R256,P256,N256,L256,J256,H256,BP256)</f>
        <v>0</v>
      </c>
      <c r="BR256" s="322">
        <f t="shared" si="1904"/>
        <v>0</v>
      </c>
      <c r="BS256" s="27" t="b">
        <f>D256='Orçamento Detalhado'!J262</f>
        <v>1</v>
      </c>
    </row>
    <row r="257" spans="2:71" ht="18" customHeight="1" outlineLevel="2" thickTop="1" thickBot="1">
      <c r="B257" s="213" t="s">
        <v>633</v>
      </c>
      <c r="C257" s="275" t="str">
        <f>IF(VLOOKUP(B257,'Orçamento Detalhado'!$A$11:$I$531,4,)="","",(VLOOKUP(B257,'Orçamento Detalhado'!$A$11:$I$531,4,)))</f>
        <v>Para-raios</v>
      </c>
      <c r="D257" s="276" t="str">
        <f>IF(B257="","",VLOOKUP($B257,'Orçamento Detalhado'!$A$11:$J$531,10,))</f>
        <v/>
      </c>
      <c r="E257" s="277">
        <f t="shared" si="1903"/>
        <v>0</v>
      </c>
      <c r="F257" s="574">
        <v>253</v>
      </c>
      <c r="G257" s="278">
        <f t="shared" si="2184"/>
        <v>0</v>
      </c>
      <c r="H257" s="561"/>
      <c r="I257" s="278">
        <f t="shared" si="2185"/>
        <v>0</v>
      </c>
      <c r="J257" s="561"/>
      <c r="K257" s="278">
        <f t="shared" si="2186"/>
        <v>0</v>
      </c>
      <c r="L257" s="561"/>
      <c r="M257" s="278">
        <f t="shared" si="2187"/>
        <v>0</v>
      </c>
      <c r="N257" s="561"/>
      <c r="O257" s="278">
        <f t="shared" si="2188"/>
        <v>0</v>
      </c>
      <c r="P257" s="561"/>
      <c r="Q257" s="278">
        <f t="shared" si="2189"/>
        <v>0</v>
      </c>
      <c r="R257" s="561"/>
      <c r="S257" s="278">
        <f t="shared" si="2190"/>
        <v>0</v>
      </c>
      <c r="T257" s="561"/>
      <c r="U257" s="278">
        <f t="shared" si="2191"/>
        <v>0</v>
      </c>
      <c r="V257" s="561"/>
      <c r="W257" s="278">
        <f t="shared" si="2192"/>
        <v>0</v>
      </c>
      <c r="X257" s="561"/>
      <c r="Y257" s="278">
        <f t="shared" si="2193"/>
        <v>0</v>
      </c>
      <c r="Z257" s="561"/>
      <c r="AA257" s="278">
        <f t="shared" si="2194"/>
        <v>0</v>
      </c>
      <c r="AB257" s="561"/>
      <c r="AC257" s="278">
        <f t="shared" si="2195"/>
        <v>0</v>
      </c>
      <c r="AD257" s="561"/>
      <c r="AE257" s="278">
        <f t="shared" si="2196"/>
        <v>0</v>
      </c>
      <c r="AF257" s="561"/>
      <c r="AG257" s="278">
        <f t="shared" si="2197"/>
        <v>0</v>
      </c>
      <c r="AH257" s="561"/>
      <c r="AI257" s="278">
        <f t="shared" si="2198"/>
        <v>0</v>
      </c>
      <c r="AJ257" s="561"/>
      <c r="AK257" s="278">
        <f t="shared" si="2199"/>
        <v>0</v>
      </c>
      <c r="AL257" s="561"/>
      <c r="AM257" s="278">
        <f t="shared" si="2200"/>
        <v>0</v>
      </c>
      <c r="AN257" s="561"/>
      <c r="AO257" s="278">
        <f t="shared" si="2201"/>
        <v>0</v>
      </c>
      <c r="AP257" s="561"/>
      <c r="AQ257" s="278">
        <f t="shared" si="2202"/>
        <v>0</v>
      </c>
      <c r="AR257" s="561"/>
      <c r="AS257" s="278">
        <f t="shared" si="2203"/>
        <v>0</v>
      </c>
      <c r="AT257" s="561"/>
      <c r="AU257" s="278">
        <f t="shared" si="2204"/>
        <v>0</v>
      </c>
      <c r="AV257" s="561"/>
      <c r="AW257" s="278">
        <f t="shared" si="2205"/>
        <v>0</v>
      </c>
      <c r="AX257" s="561"/>
      <c r="AY257" s="278">
        <f t="shared" si="2206"/>
        <v>0</v>
      </c>
      <c r="AZ257" s="561"/>
      <c r="BA257" s="278">
        <f t="shared" si="2207"/>
        <v>0</v>
      </c>
      <c r="BB257" s="561"/>
      <c r="BC257" s="278">
        <f t="shared" si="2208"/>
        <v>0</v>
      </c>
      <c r="BD257" s="561"/>
      <c r="BE257" s="278">
        <f t="shared" si="2209"/>
        <v>0</v>
      </c>
      <c r="BF257" s="561"/>
      <c r="BG257" s="278">
        <f t="shared" si="2210"/>
        <v>0</v>
      </c>
      <c r="BH257" s="561"/>
      <c r="BI257" s="278">
        <f t="shared" si="2211"/>
        <v>0</v>
      </c>
      <c r="BJ257" s="561"/>
      <c r="BK257" s="278">
        <f t="shared" si="2212"/>
        <v>0</v>
      </c>
      <c r="BL257" s="561"/>
      <c r="BM257" s="278">
        <f t="shared" si="2213"/>
        <v>0</v>
      </c>
      <c r="BN257" s="561"/>
      <c r="BO257" s="278">
        <f t="shared" si="2214"/>
        <v>0</v>
      </c>
      <c r="BP257" s="561"/>
      <c r="BQ257" s="563">
        <f t="shared" si="2215"/>
        <v>0</v>
      </c>
      <c r="BR257" s="322">
        <f t="shared" si="1904"/>
        <v>0</v>
      </c>
      <c r="BS257" s="27" t="b">
        <f>D257='Orçamento Detalhado'!J263</f>
        <v>1</v>
      </c>
    </row>
    <row r="258" spans="2:71" ht="18" customHeight="1" outlineLevel="2" thickTop="1" thickBot="1">
      <c r="B258" s="213" t="s">
        <v>635</v>
      </c>
      <c r="C258" s="275" t="str">
        <f>IF(VLOOKUP(B258,'Orçamento Detalhado'!$A$11:$I$531,4,)="","",(VLOOKUP(B258,'Orçamento Detalhado'!$A$11:$I$531,4,)))</f>
        <v>Antena Coletiva (equipos e acessórios)</v>
      </c>
      <c r="D258" s="276" t="str">
        <f>IF(B258="","",VLOOKUP($B258,'Orçamento Detalhado'!$A$11:$J$531,10,))</f>
        <v/>
      </c>
      <c r="E258" s="277">
        <f t="shared" si="1903"/>
        <v>0</v>
      </c>
      <c r="F258" s="574">
        <v>254</v>
      </c>
      <c r="G258" s="278">
        <f t="shared" si="2184"/>
        <v>0</v>
      </c>
      <c r="H258" s="561"/>
      <c r="I258" s="278">
        <f t="shared" si="2185"/>
        <v>0</v>
      </c>
      <c r="J258" s="561"/>
      <c r="K258" s="278">
        <f t="shared" si="2186"/>
        <v>0</v>
      </c>
      <c r="L258" s="561"/>
      <c r="M258" s="278">
        <f t="shared" si="2187"/>
        <v>0</v>
      </c>
      <c r="N258" s="561"/>
      <c r="O258" s="278">
        <f t="shared" si="2188"/>
        <v>0</v>
      </c>
      <c r="P258" s="561"/>
      <c r="Q258" s="278">
        <f t="shared" si="2189"/>
        <v>0</v>
      </c>
      <c r="R258" s="561"/>
      <c r="S258" s="278">
        <f t="shared" si="2190"/>
        <v>0</v>
      </c>
      <c r="T258" s="561"/>
      <c r="U258" s="278">
        <f t="shared" si="2191"/>
        <v>0</v>
      </c>
      <c r="V258" s="561"/>
      <c r="W258" s="278">
        <f t="shared" si="2192"/>
        <v>0</v>
      </c>
      <c r="X258" s="561"/>
      <c r="Y258" s="278">
        <f t="shared" si="2193"/>
        <v>0</v>
      </c>
      <c r="Z258" s="561"/>
      <c r="AA258" s="278">
        <f t="shared" si="2194"/>
        <v>0</v>
      </c>
      <c r="AB258" s="561"/>
      <c r="AC258" s="278">
        <f t="shared" si="2195"/>
        <v>0</v>
      </c>
      <c r="AD258" s="561"/>
      <c r="AE258" s="278">
        <f t="shared" si="2196"/>
        <v>0</v>
      </c>
      <c r="AF258" s="561"/>
      <c r="AG258" s="278">
        <f t="shared" si="2197"/>
        <v>0</v>
      </c>
      <c r="AH258" s="561"/>
      <c r="AI258" s="278">
        <f t="shared" si="2198"/>
        <v>0</v>
      </c>
      <c r="AJ258" s="561"/>
      <c r="AK258" s="278">
        <f t="shared" si="2199"/>
        <v>0</v>
      </c>
      <c r="AL258" s="561"/>
      <c r="AM258" s="278">
        <f t="shared" si="2200"/>
        <v>0</v>
      </c>
      <c r="AN258" s="561"/>
      <c r="AO258" s="278">
        <f t="shared" si="2201"/>
        <v>0</v>
      </c>
      <c r="AP258" s="561"/>
      <c r="AQ258" s="278">
        <f t="shared" si="2202"/>
        <v>0</v>
      </c>
      <c r="AR258" s="561"/>
      <c r="AS258" s="278">
        <f t="shared" si="2203"/>
        <v>0</v>
      </c>
      <c r="AT258" s="561"/>
      <c r="AU258" s="278">
        <f t="shared" si="2204"/>
        <v>0</v>
      </c>
      <c r="AV258" s="561"/>
      <c r="AW258" s="278">
        <f t="shared" si="2205"/>
        <v>0</v>
      </c>
      <c r="AX258" s="561"/>
      <c r="AY258" s="278">
        <f t="shared" si="2206"/>
        <v>0</v>
      </c>
      <c r="AZ258" s="561"/>
      <c r="BA258" s="278">
        <f t="shared" si="2207"/>
        <v>0</v>
      </c>
      <c r="BB258" s="561"/>
      <c r="BC258" s="278">
        <f t="shared" si="2208"/>
        <v>0</v>
      </c>
      <c r="BD258" s="561"/>
      <c r="BE258" s="278">
        <f t="shared" si="2209"/>
        <v>0</v>
      </c>
      <c r="BF258" s="561"/>
      <c r="BG258" s="278">
        <f t="shared" si="2210"/>
        <v>0</v>
      </c>
      <c r="BH258" s="561"/>
      <c r="BI258" s="278">
        <f t="shared" si="2211"/>
        <v>0</v>
      </c>
      <c r="BJ258" s="561"/>
      <c r="BK258" s="278">
        <f t="shared" si="2212"/>
        <v>0</v>
      </c>
      <c r="BL258" s="561"/>
      <c r="BM258" s="278">
        <f t="shared" si="2213"/>
        <v>0</v>
      </c>
      <c r="BN258" s="561"/>
      <c r="BO258" s="278">
        <f t="shared" si="2214"/>
        <v>0</v>
      </c>
      <c r="BP258" s="561"/>
      <c r="BQ258" s="563">
        <f t="shared" si="2215"/>
        <v>0</v>
      </c>
      <c r="BR258" s="322">
        <f t="shared" si="1904"/>
        <v>0</v>
      </c>
      <c r="BS258" s="27" t="b">
        <f>D258='Orçamento Detalhado'!J264</f>
        <v>1</v>
      </c>
    </row>
    <row r="259" spans="2:71" ht="18" customHeight="1" outlineLevel="2" thickTop="1" thickBot="1">
      <c r="B259" s="213" t="s">
        <v>637</v>
      </c>
      <c r="C259" s="275" t="str">
        <f>IF(VLOOKUP(B259,'Orçamento Detalhado'!$A$11:$I$531,4,)="","",(VLOOKUP(B259,'Orçamento Detalhado'!$A$11:$I$531,4,)))</f>
        <v>Barramento / Busway</v>
      </c>
      <c r="D259" s="276" t="str">
        <f>IF(B259="","",VLOOKUP($B259,'Orçamento Detalhado'!$A$11:$J$531,10,))</f>
        <v/>
      </c>
      <c r="E259" s="277">
        <f t="shared" si="1903"/>
        <v>0</v>
      </c>
      <c r="F259" s="574">
        <v>255</v>
      </c>
      <c r="G259" s="278">
        <f t="shared" si="2184"/>
        <v>0</v>
      </c>
      <c r="H259" s="561"/>
      <c r="I259" s="278">
        <f t="shared" si="2185"/>
        <v>0</v>
      </c>
      <c r="J259" s="561"/>
      <c r="K259" s="278">
        <f t="shared" si="2186"/>
        <v>0</v>
      </c>
      <c r="L259" s="561"/>
      <c r="M259" s="278">
        <f t="shared" si="2187"/>
        <v>0</v>
      </c>
      <c r="N259" s="561"/>
      <c r="O259" s="278">
        <f t="shared" si="2188"/>
        <v>0</v>
      </c>
      <c r="P259" s="561"/>
      <c r="Q259" s="278">
        <f t="shared" si="2189"/>
        <v>0</v>
      </c>
      <c r="R259" s="561"/>
      <c r="S259" s="278">
        <f t="shared" si="2190"/>
        <v>0</v>
      </c>
      <c r="T259" s="561"/>
      <c r="U259" s="278">
        <f t="shared" si="2191"/>
        <v>0</v>
      </c>
      <c r="V259" s="561"/>
      <c r="W259" s="278">
        <f t="shared" si="2192"/>
        <v>0</v>
      </c>
      <c r="X259" s="561"/>
      <c r="Y259" s="278">
        <f t="shared" si="2193"/>
        <v>0</v>
      </c>
      <c r="Z259" s="561"/>
      <c r="AA259" s="278">
        <f t="shared" si="2194"/>
        <v>0</v>
      </c>
      <c r="AB259" s="561"/>
      <c r="AC259" s="278">
        <f t="shared" si="2195"/>
        <v>0</v>
      </c>
      <c r="AD259" s="561"/>
      <c r="AE259" s="278">
        <f t="shared" si="2196"/>
        <v>0</v>
      </c>
      <c r="AF259" s="561"/>
      <c r="AG259" s="278">
        <f t="shared" si="2197"/>
        <v>0</v>
      </c>
      <c r="AH259" s="561"/>
      <c r="AI259" s="278">
        <f t="shared" si="2198"/>
        <v>0</v>
      </c>
      <c r="AJ259" s="561"/>
      <c r="AK259" s="278">
        <f t="shared" si="2199"/>
        <v>0</v>
      </c>
      <c r="AL259" s="561"/>
      <c r="AM259" s="278">
        <f t="shared" si="2200"/>
        <v>0</v>
      </c>
      <c r="AN259" s="561"/>
      <c r="AO259" s="278">
        <f t="shared" si="2201"/>
        <v>0</v>
      </c>
      <c r="AP259" s="561"/>
      <c r="AQ259" s="278">
        <f t="shared" si="2202"/>
        <v>0</v>
      </c>
      <c r="AR259" s="561"/>
      <c r="AS259" s="278">
        <f t="shared" si="2203"/>
        <v>0</v>
      </c>
      <c r="AT259" s="561"/>
      <c r="AU259" s="278">
        <f t="shared" si="2204"/>
        <v>0</v>
      </c>
      <c r="AV259" s="561"/>
      <c r="AW259" s="278">
        <f t="shared" si="2205"/>
        <v>0</v>
      </c>
      <c r="AX259" s="561"/>
      <c r="AY259" s="278">
        <f t="shared" si="2206"/>
        <v>0</v>
      </c>
      <c r="AZ259" s="561"/>
      <c r="BA259" s="278">
        <f t="shared" si="2207"/>
        <v>0</v>
      </c>
      <c r="BB259" s="561"/>
      <c r="BC259" s="278">
        <f t="shared" si="2208"/>
        <v>0</v>
      </c>
      <c r="BD259" s="561"/>
      <c r="BE259" s="278">
        <f t="shared" si="2209"/>
        <v>0</v>
      </c>
      <c r="BF259" s="561"/>
      <c r="BG259" s="278">
        <f t="shared" si="2210"/>
        <v>0</v>
      </c>
      <c r="BH259" s="561"/>
      <c r="BI259" s="278">
        <f t="shared" si="2211"/>
        <v>0</v>
      </c>
      <c r="BJ259" s="561"/>
      <c r="BK259" s="278">
        <f t="shared" si="2212"/>
        <v>0</v>
      </c>
      <c r="BL259" s="561"/>
      <c r="BM259" s="278">
        <f t="shared" si="2213"/>
        <v>0</v>
      </c>
      <c r="BN259" s="561"/>
      <c r="BO259" s="278">
        <f t="shared" si="2214"/>
        <v>0</v>
      </c>
      <c r="BP259" s="561"/>
      <c r="BQ259" s="563">
        <f t="shared" si="2215"/>
        <v>0</v>
      </c>
      <c r="BR259" s="322">
        <f t="shared" si="1904"/>
        <v>0</v>
      </c>
      <c r="BS259" s="27" t="b">
        <f>D259='Orçamento Detalhado'!J265</f>
        <v>1</v>
      </c>
    </row>
    <row r="260" spans="2:71" ht="18" customHeight="1" outlineLevel="2" thickTop="1" thickBot="1">
      <c r="B260" s="213" t="s">
        <v>639</v>
      </c>
      <c r="C260" s="275" t="str">
        <f>IF(VLOOKUP(B260,'Orçamento Detalhado'!$A$11:$I$531,4,)="","",(VLOOKUP(B260,'Orçamento Detalhado'!$A$11:$I$531,4,)))</f>
        <v>Porteiro Eletrônico</v>
      </c>
      <c r="D260" s="276" t="str">
        <f>IF(B260="","",VLOOKUP($B260,'Orçamento Detalhado'!$A$11:$J$531,10,))</f>
        <v/>
      </c>
      <c r="E260" s="277">
        <f t="shared" si="1903"/>
        <v>0</v>
      </c>
      <c r="F260" s="574">
        <v>256</v>
      </c>
      <c r="G260" s="278">
        <f t="shared" si="2184"/>
        <v>0</v>
      </c>
      <c r="H260" s="561"/>
      <c r="I260" s="278">
        <f t="shared" si="2185"/>
        <v>0</v>
      </c>
      <c r="J260" s="561"/>
      <c r="K260" s="278">
        <f t="shared" si="2186"/>
        <v>0</v>
      </c>
      <c r="L260" s="561"/>
      <c r="M260" s="278">
        <f t="shared" si="2187"/>
        <v>0</v>
      </c>
      <c r="N260" s="561"/>
      <c r="O260" s="278">
        <f t="shared" si="2188"/>
        <v>0</v>
      </c>
      <c r="P260" s="561"/>
      <c r="Q260" s="278">
        <f t="shared" si="2189"/>
        <v>0</v>
      </c>
      <c r="R260" s="561"/>
      <c r="S260" s="278">
        <f t="shared" si="2190"/>
        <v>0</v>
      </c>
      <c r="T260" s="561"/>
      <c r="U260" s="278">
        <f t="shared" si="2191"/>
        <v>0</v>
      </c>
      <c r="V260" s="561" t="s">
        <v>1053</v>
      </c>
      <c r="W260" s="278">
        <f t="shared" si="2192"/>
        <v>0</v>
      </c>
      <c r="X260" s="561" t="s">
        <v>1053</v>
      </c>
      <c r="Y260" s="278">
        <f t="shared" si="2193"/>
        <v>0</v>
      </c>
      <c r="Z260" s="561" t="s">
        <v>1053</v>
      </c>
      <c r="AA260" s="278">
        <f t="shared" si="2194"/>
        <v>0</v>
      </c>
      <c r="AB260" s="561" t="s">
        <v>1053</v>
      </c>
      <c r="AC260" s="278">
        <f t="shared" si="2195"/>
        <v>0</v>
      </c>
      <c r="AD260" s="561"/>
      <c r="AE260" s="278">
        <f t="shared" si="2196"/>
        <v>0</v>
      </c>
      <c r="AF260" s="561"/>
      <c r="AG260" s="278">
        <f t="shared" si="2197"/>
        <v>0</v>
      </c>
      <c r="AH260" s="561"/>
      <c r="AI260" s="278">
        <f t="shared" si="2198"/>
        <v>0</v>
      </c>
      <c r="AJ260" s="561"/>
      <c r="AK260" s="278">
        <f t="shared" si="2199"/>
        <v>0</v>
      </c>
      <c r="AL260" s="561"/>
      <c r="AM260" s="278">
        <f t="shared" si="2200"/>
        <v>0</v>
      </c>
      <c r="AN260" s="561"/>
      <c r="AO260" s="278">
        <f t="shared" si="2201"/>
        <v>0</v>
      </c>
      <c r="AP260" s="561"/>
      <c r="AQ260" s="278">
        <f t="shared" si="2202"/>
        <v>0</v>
      </c>
      <c r="AR260" s="561"/>
      <c r="AS260" s="278">
        <f t="shared" si="2203"/>
        <v>0</v>
      </c>
      <c r="AT260" s="561"/>
      <c r="AU260" s="278">
        <f t="shared" si="2204"/>
        <v>0</v>
      </c>
      <c r="AV260" s="561"/>
      <c r="AW260" s="278">
        <f t="shared" si="2205"/>
        <v>0</v>
      </c>
      <c r="AX260" s="561"/>
      <c r="AY260" s="278">
        <f t="shared" si="2206"/>
        <v>0</v>
      </c>
      <c r="AZ260" s="561" t="s">
        <v>1053</v>
      </c>
      <c r="BA260" s="278">
        <f t="shared" si="2207"/>
        <v>0</v>
      </c>
      <c r="BB260" s="561"/>
      <c r="BC260" s="278">
        <f t="shared" si="2208"/>
        <v>0</v>
      </c>
      <c r="BD260" s="561"/>
      <c r="BE260" s="278">
        <f t="shared" si="2209"/>
        <v>0</v>
      </c>
      <c r="BF260" s="561"/>
      <c r="BG260" s="278">
        <f t="shared" si="2210"/>
        <v>0</v>
      </c>
      <c r="BH260" s="561"/>
      <c r="BI260" s="278">
        <f t="shared" si="2211"/>
        <v>0</v>
      </c>
      <c r="BJ260" s="561"/>
      <c r="BK260" s="278">
        <f t="shared" si="2212"/>
        <v>0</v>
      </c>
      <c r="BL260" s="561"/>
      <c r="BM260" s="278">
        <f t="shared" si="2213"/>
        <v>0</v>
      </c>
      <c r="BN260" s="561"/>
      <c r="BO260" s="278">
        <f t="shared" si="2214"/>
        <v>0</v>
      </c>
      <c r="BP260" s="561"/>
      <c r="BQ260" s="563">
        <f t="shared" si="2215"/>
        <v>0</v>
      </c>
      <c r="BR260" s="322">
        <f t="shared" si="1904"/>
        <v>0</v>
      </c>
      <c r="BS260" s="27" t="b">
        <f>D260='Orçamento Detalhado'!J266</f>
        <v>1</v>
      </c>
    </row>
    <row r="261" spans="2:71" ht="18" customHeight="1" outlineLevel="2" thickTop="1" thickBot="1">
      <c r="B261" s="213" t="s">
        <v>641</v>
      </c>
      <c r="C261" s="275" t="str">
        <f>IF(VLOOKUP(B261,'Orçamento Detalhado'!$A$11:$I$531,4,)="","",(VLOOKUP(B261,'Orçamento Detalhado'!$A$11:$I$531,4,)))</f>
        <v/>
      </c>
      <c r="D261" s="276" t="str">
        <f>IF(B261="","",VLOOKUP($B261,'Orçamento Detalhado'!$A$11:$J$531,10,))</f>
        <v/>
      </c>
      <c r="E261" s="277">
        <f t="shared" si="1903"/>
        <v>0</v>
      </c>
      <c r="F261" s="574">
        <v>257</v>
      </c>
      <c r="G261" s="278">
        <f t="shared" si="2184"/>
        <v>0</v>
      </c>
      <c r="H261" s="561"/>
      <c r="I261" s="278">
        <f t="shared" si="2185"/>
        <v>0</v>
      </c>
      <c r="J261" s="561"/>
      <c r="K261" s="278">
        <f t="shared" si="2186"/>
        <v>0</v>
      </c>
      <c r="L261" s="561"/>
      <c r="M261" s="278">
        <f t="shared" si="2187"/>
        <v>0</v>
      </c>
      <c r="N261" s="561"/>
      <c r="O261" s="278">
        <f t="shared" si="2188"/>
        <v>0</v>
      </c>
      <c r="P261" s="561"/>
      <c r="Q261" s="278">
        <f t="shared" si="2189"/>
        <v>0</v>
      </c>
      <c r="R261" s="561"/>
      <c r="S261" s="278">
        <f t="shared" si="2190"/>
        <v>0</v>
      </c>
      <c r="T261" s="561"/>
      <c r="U261" s="278">
        <f t="shared" si="2191"/>
        <v>0</v>
      </c>
      <c r="V261" s="561" t="s">
        <v>1053</v>
      </c>
      <c r="W261" s="278">
        <f t="shared" si="2192"/>
        <v>0</v>
      </c>
      <c r="X261" s="561" t="s">
        <v>1053</v>
      </c>
      <c r="Y261" s="278">
        <f t="shared" si="2193"/>
        <v>0</v>
      </c>
      <c r="Z261" s="561" t="s">
        <v>1053</v>
      </c>
      <c r="AA261" s="278">
        <f t="shared" si="2194"/>
        <v>0</v>
      </c>
      <c r="AB261" s="561" t="s">
        <v>1053</v>
      </c>
      <c r="AC261" s="278">
        <f t="shared" si="2195"/>
        <v>0</v>
      </c>
      <c r="AD261" s="561" t="s">
        <v>1053</v>
      </c>
      <c r="AE261" s="278">
        <f t="shared" si="2196"/>
        <v>0</v>
      </c>
      <c r="AF261" s="561" t="s">
        <v>1053</v>
      </c>
      <c r="AG261" s="278">
        <f t="shared" si="2197"/>
        <v>0</v>
      </c>
      <c r="AH261" s="561" t="s">
        <v>1053</v>
      </c>
      <c r="AI261" s="278">
        <f t="shared" si="2198"/>
        <v>0</v>
      </c>
      <c r="AJ261" s="561"/>
      <c r="AK261" s="278">
        <f t="shared" si="2199"/>
        <v>0</v>
      </c>
      <c r="AL261" s="561" t="s">
        <v>1053</v>
      </c>
      <c r="AM261" s="278">
        <f t="shared" si="2200"/>
        <v>0</v>
      </c>
      <c r="AN261" s="561" t="s">
        <v>1053</v>
      </c>
      <c r="AO261" s="278">
        <f t="shared" si="2201"/>
        <v>0</v>
      </c>
      <c r="AP261" s="561" t="s">
        <v>1053</v>
      </c>
      <c r="AQ261" s="278">
        <f t="shared" si="2202"/>
        <v>0</v>
      </c>
      <c r="AR261" s="561"/>
      <c r="AS261" s="278">
        <f t="shared" si="2203"/>
        <v>0</v>
      </c>
      <c r="AT261" s="561" t="s">
        <v>1053</v>
      </c>
      <c r="AU261" s="278">
        <f t="shared" si="2204"/>
        <v>0</v>
      </c>
      <c r="AV261" s="561" t="s">
        <v>1053</v>
      </c>
      <c r="AW261" s="278">
        <f t="shared" si="2205"/>
        <v>0</v>
      </c>
      <c r="AX261" s="561"/>
      <c r="AY261" s="278">
        <f t="shared" si="2206"/>
        <v>0</v>
      </c>
      <c r="AZ261" s="561" t="s">
        <v>1053</v>
      </c>
      <c r="BA261" s="278">
        <f t="shared" si="2207"/>
        <v>0</v>
      </c>
      <c r="BB261" s="561" t="s">
        <v>1053</v>
      </c>
      <c r="BC261" s="278">
        <f t="shared" si="2208"/>
        <v>0</v>
      </c>
      <c r="BD261" s="561" t="s">
        <v>1053</v>
      </c>
      <c r="BE261" s="278">
        <f t="shared" si="2209"/>
        <v>0</v>
      </c>
      <c r="BF261" s="561"/>
      <c r="BG261" s="278">
        <f t="shared" si="2210"/>
        <v>0</v>
      </c>
      <c r="BH261" s="561"/>
      <c r="BI261" s="278">
        <f t="shared" si="2211"/>
        <v>0</v>
      </c>
      <c r="BJ261" s="561"/>
      <c r="BK261" s="278">
        <f t="shared" si="2212"/>
        <v>0</v>
      </c>
      <c r="BL261" s="561"/>
      <c r="BM261" s="278">
        <f t="shared" si="2213"/>
        <v>0</v>
      </c>
      <c r="BN261" s="561"/>
      <c r="BO261" s="278">
        <f t="shared" si="2214"/>
        <v>0</v>
      </c>
      <c r="BP261" s="561"/>
      <c r="BQ261" s="563">
        <f t="shared" si="2215"/>
        <v>0</v>
      </c>
      <c r="BR261" s="322">
        <f t="shared" si="1904"/>
        <v>0</v>
      </c>
      <c r="BS261" s="27" t="b">
        <f>D261='Orçamento Detalhado'!J267</f>
        <v>1</v>
      </c>
    </row>
    <row r="262" spans="2:71" ht="18" customHeight="1" outlineLevel="2" thickTop="1" thickBot="1">
      <c r="B262" s="213" t="s">
        <v>642</v>
      </c>
      <c r="C262" s="275" t="str">
        <f>IF(VLOOKUP(B262,'Orçamento Detalhado'!$A$11:$I$531,4,)="","",(VLOOKUP(B262,'Orçamento Detalhado'!$A$11:$I$531,4,)))</f>
        <v/>
      </c>
      <c r="D262" s="276" t="str">
        <f>IF(B262="","",VLOOKUP($B262,'Orçamento Detalhado'!$A$11:$J$531,10,))</f>
        <v/>
      </c>
      <c r="E262" s="277">
        <f t="shared" si="1903"/>
        <v>0</v>
      </c>
      <c r="F262" s="574">
        <v>258</v>
      </c>
      <c r="G262" s="278">
        <f t="shared" si="2184"/>
        <v>0</v>
      </c>
      <c r="H262" s="561"/>
      <c r="I262" s="278">
        <f t="shared" si="2185"/>
        <v>0</v>
      </c>
      <c r="J262" s="561"/>
      <c r="K262" s="278">
        <f t="shared" si="2186"/>
        <v>0</v>
      </c>
      <c r="L262" s="561"/>
      <c r="M262" s="278">
        <f t="shared" si="2187"/>
        <v>0</v>
      </c>
      <c r="N262" s="561"/>
      <c r="O262" s="278">
        <f t="shared" si="2188"/>
        <v>0</v>
      </c>
      <c r="P262" s="561"/>
      <c r="Q262" s="278">
        <f t="shared" si="2189"/>
        <v>0</v>
      </c>
      <c r="R262" s="561"/>
      <c r="S262" s="278">
        <f t="shared" si="2190"/>
        <v>0</v>
      </c>
      <c r="T262" s="561"/>
      <c r="U262" s="278">
        <f t="shared" si="2191"/>
        <v>0</v>
      </c>
      <c r="V262" s="561" t="s">
        <v>1053</v>
      </c>
      <c r="W262" s="278">
        <f t="shared" si="2192"/>
        <v>0</v>
      </c>
      <c r="X262" s="561" t="s">
        <v>1053</v>
      </c>
      <c r="Y262" s="278">
        <f t="shared" si="2193"/>
        <v>0</v>
      </c>
      <c r="Z262" s="561" t="s">
        <v>1053</v>
      </c>
      <c r="AA262" s="278">
        <f t="shared" si="2194"/>
        <v>0</v>
      </c>
      <c r="AB262" s="561" t="s">
        <v>1053</v>
      </c>
      <c r="AC262" s="278">
        <f t="shared" si="2195"/>
        <v>0</v>
      </c>
      <c r="AD262" s="561" t="s">
        <v>1053</v>
      </c>
      <c r="AE262" s="278">
        <f t="shared" si="2196"/>
        <v>0</v>
      </c>
      <c r="AF262" s="561" t="s">
        <v>1053</v>
      </c>
      <c r="AG262" s="278">
        <f t="shared" si="2197"/>
        <v>0</v>
      </c>
      <c r="AH262" s="561" t="s">
        <v>1053</v>
      </c>
      <c r="AI262" s="278">
        <f t="shared" si="2198"/>
        <v>0</v>
      </c>
      <c r="AJ262" s="561" t="s">
        <v>1053</v>
      </c>
      <c r="AK262" s="278">
        <f t="shared" si="2199"/>
        <v>0</v>
      </c>
      <c r="AL262" s="561" t="s">
        <v>1053</v>
      </c>
      <c r="AM262" s="278">
        <f t="shared" si="2200"/>
        <v>0</v>
      </c>
      <c r="AN262" s="561" t="s">
        <v>1053</v>
      </c>
      <c r="AO262" s="278">
        <f t="shared" si="2201"/>
        <v>0</v>
      </c>
      <c r="AP262" s="561" t="s">
        <v>1053</v>
      </c>
      <c r="AQ262" s="278">
        <f t="shared" si="2202"/>
        <v>0</v>
      </c>
      <c r="AR262" s="561" t="s">
        <v>1053</v>
      </c>
      <c r="AS262" s="278">
        <f t="shared" si="2203"/>
        <v>0</v>
      </c>
      <c r="AT262" s="561" t="s">
        <v>1053</v>
      </c>
      <c r="AU262" s="278">
        <f t="shared" si="2204"/>
        <v>0</v>
      </c>
      <c r="AV262" s="561" t="s">
        <v>1053</v>
      </c>
      <c r="AW262" s="278">
        <f t="shared" si="2205"/>
        <v>0</v>
      </c>
      <c r="AX262" s="561" t="s">
        <v>1053</v>
      </c>
      <c r="AY262" s="278">
        <f t="shared" si="2206"/>
        <v>0</v>
      </c>
      <c r="AZ262" s="561" t="s">
        <v>1053</v>
      </c>
      <c r="BA262" s="278">
        <f t="shared" si="2207"/>
        <v>0</v>
      </c>
      <c r="BB262" s="561" t="s">
        <v>1053</v>
      </c>
      <c r="BC262" s="278">
        <f t="shared" si="2208"/>
        <v>0</v>
      </c>
      <c r="BD262" s="561" t="s">
        <v>1053</v>
      </c>
      <c r="BE262" s="278">
        <f t="shared" si="2209"/>
        <v>0</v>
      </c>
      <c r="BF262" s="561"/>
      <c r="BG262" s="278">
        <f t="shared" si="2210"/>
        <v>0</v>
      </c>
      <c r="BH262" s="561"/>
      <c r="BI262" s="278">
        <f t="shared" si="2211"/>
        <v>0</v>
      </c>
      <c r="BJ262" s="561"/>
      <c r="BK262" s="278">
        <f t="shared" si="2212"/>
        <v>0</v>
      </c>
      <c r="BL262" s="561"/>
      <c r="BM262" s="278">
        <f t="shared" si="2213"/>
        <v>0</v>
      </c>
      <c r="BN262" s="561"/>
      <c r="BO262" s="278">
        <f t="shared" si="2214"/>
        <v>0</v>
      </c>
      <c r="BP262" s="561"/>
      <c r="BQ262" s="563">
        <f t="shared" si="2215"/>
        <v>0</v>
      </c>
      <c r="BR262" s="322">
        <f t="shared" si="1904"/>
        <v>0</v>
      </c>
      <c r="BS262" s="27" t="b">
        <f>D262='Orçamento Detalhado'!J268</f>
        <v>1</v>
      </c>
    </row>
    <row r="263" spans="2:71" ht="18" customHeight="1" outlineLevel="2" thickTop="1" thickBot="1">
      <c r="B263" s="213" t="s">
        <v>643</v>
      </c>
      <c r="C263" s="275" t="str">
        <f>IF(VLOOKUP(B263,'Orçamento Detalhado'!$A$11:$I$531,4,)="","",(VLOOKUP(B263,'Orçamento Detalhado'!$A$11:$I$531,4,)))</f>
        <v/>
      </c>
      <c r="D263" s="276" t="str">
        <f>IF(B263="","",VLOOKUP($B263,'Orçamento Detalhado'!$A$11:$J$531,10,))</f>
        <v/>
      </c>
      <c r="E263" s="277">
        <f t="shared" si="1903"/>
        <v>0</v>
      </c>
      <c r="F263" s="574">
        <v>259</v>
      </c>
      <c r="G263" s="278">
        <f t="shared" ref="G263:G264" si="2216">IFERROR($D263*H263,0)</f>
        <v>0</v>
      </c>
      <c r="H263" s="561"/>
      <c r="I263" s="278">
        <f t="shared" ref="I263:I264" si="2217">IFERROR($D263*J263,0)</f>
        <v>0</v>
      </c>
      <c r="J263" s="561"/>
      <c r="K263" s="278">
        <f t="shared" ref="K263:K264" si="2218">IFERROR($D263*L263,0)</f>
        <v>0</v>
      </c>
      <c r="L263" s="561"/>
      <c r="M263" s="278">
        <f t="shared" ref="M263:M264" si="2219">IFERROR($D263*N263,0)</f>
        <v>0</v>
      </c>
      <c r="N263" s="561"/>
      <c r="O263" s="278">
        <f t="shared" ref="O263:O264" si="2220">IFERROR($D263*P263,0)</f>
        <v>0</v>
      </c>
      <c r="P263" s="561"/>
      <c r="Q263" s="278">
        <f t="shared" ref="Q263:Q264" si="2221">IFERROR($D263*R263,0)</f>
        <v>0</v>
      </c>
      <c r="R263" s="561"/>
      <c r="S263" s="278">
        <f t="shared" ref="S263:S264" si="2222">IFERROR($D263*T263,0)</f>
        <v>0</v>
      </c>
      <c r="T263" s="561"/>
      <c r="U263" s="278">
        <f t="shared" ref="U263:U264" si="2223">IFERROR($D263*V263,0)</f>
        <v>0</v>
      </c>
      <c r="V263" s="561" t="s">
        <v>1053</v>
      </c>
      <c r="W263" s="278">
        <f t="shared" ref="W263:W264" si="2224">IFERROR($D263*X263,0)</f>
        <v>0</v>
      </c>
      <c r="X263" s="561" t="s">
        <v>1053</v>
      </c>
      <c r="Y263" s="278">
        <f t="shared" ref="Y263:Y264" si="2225">IFERROR($D263*Z263,0)</f>
        <v>0</v>
      </c>
      <c r="Z263" s="561" t="s">
        <v>1053</v>
      </c>
      <c r="AA263" s="278">
        <f t="shared" ref="AA263:AA264" si="2226">IFERROR($D263*AB263,0)</f>
        <v>0</v>
      </c>
      <c r="AB263" s="561" t="s">
        <v>1053</v>
      </c>
      <c r="AC263" s="278">
        <f t="shared" ref="AC263:AC264" si="2227">IFERROR($D263*AD263,0)</f>
        <v>0</v>
      </c>
      <c r="AD263" s="561" t="s">
        <v>1053</v>
      </c>
      <c r="AE263" s="278">
        <f t="shared" ref="AE263:AE264" si="2228">IFERROR($D263*AF263,0)</f>
        <v>0</v>
      </c>
      <c r="AF263" s="561" t="s">
        <v>1053</v>
      </c>
      <c r="AG263" s="278">
        <f t="shared" ref="AG263:AG264" si="2229">IFERROR($D263*AH263,0)</f>
        <v>0</v>
      </c>
      <c r="AH263" s="561" t="s">
        <v>1053</v>
      </c>
      <c r="AI263" s="278">
        <f t="shared" ref="AI263:AI264" si="2230">IFERROR($D263*AJ263,0)</f>
        <v>0</v>
      </c>
      <c r="AJ263" s="561" t="s">
        <v>1053</v>
      </c>
      <c r="AK263" s="278">
        <f t="shared" ref="AK263:AK264" si="2231">IFERROR($D263*AL263,0)</f>
        <v>0</v>
      </c>
      <c r="AL263" s="561" t="s">
        <v>1053</v>
      </c>
      <c r="AM263" s="278">
        <f t="shared" ref="AM263:AM264" si="2232">IFERROR($D263*AN263,0)</f>
        <v>0</v>
      </c>
      <c r="AN263" s="561" t="s">
        <v>1053</v>
      </c>
      <c r="AO263" s="278">
        <f t="shared" ref="AO263:AO264" si="2233">IFERROR($D263*AP263,0)</f>
        <v>0</v>
      </c>
      <c r="AP263" s="561" t="s">
        <v>1053</v>
      </c>
      <c r="AQ263" s="278">
        <f t="shared" ref="AQ263:AQ264" si="2234">IFERROR($D263*AR263,0)</f>
        <v>0</v>
      </c>
      <c r="AR263" s="561" t="s">
        <v>1053</v>
      </c>
      <c r="AS263" s="278">
        <f t="shared" ref="AS263:AS264" si="2235">IFERROR($D263*AT263,0)</f>
        <v>0</v>
      </c>
      <c r="AT263" s="561" t="s">
        <v>1053</v>
      </c>
      <c r="AU263" s="278">
        <f t="shared" ref="AU263:AU264" si="2236">IFERROR($D263*AV263,0)</f>
        <v>0</v>
      </c>
      <c r="AV263" s="561" t="s">
        <v>1053</v>
      </c>
      <c r="AW263" s="278">
        <f t="shared" ref="AW263:AW264" si="2237">IFERROR($D263*AX263,0)</f>
        <v>0</v>
      </c>
      <c r="AX263" s="561" t="s">
        <v>1053</v>
      </c>
      <c r="AY263" s="278">
        <f t="shared" ref="AY263:AY264" si="2238">IFERROR($D263*AZ263,0)</f>
        <v>0</v>
      </c>
      <c r="AZ263" s="561" t="s">
        <v>1053</v>
      </c>
      <c r="BA263" s="278">
        <f t="shared" ref="BA263:BA264" si="2239">IFERROR($D263*BB263,0)</f>
        <v>0</v>
      </c>
      <c r="BB263" s="561" t="s">
        <v>1053</v>
      </c>
      <c r="BC263" s="278">
        <f t="shared" ref="BC263:BC264" si="2240">IFERROR($D263*BD263,0)</f>
        <v>0</v>
      </c>
      <c r="BD263" s="561" t="s">
        <v>1053</v>
      </c>
      <c r="BE263" s="278">
        <f t="shared" ref="BE263:BE264" si="2241">IFERROR($D263*BF263,0)</f>
        <v>0</v>
      </c>
      <c r="BF263" s="561"/>
      <c r="BG263" s="278">
        <f t="shared" ref="BG263:BG264" si="2242">IFERROR($D263*BH263,0)</f>
        <v>0</v>
      </c>
      <c r="BH263" s="561"/>
      <c r="BI263" s="278">
        <f t="shared" ref="BI263:BI264" si="2243">IFERROR($D263*BJ263,0)</f>
        <v>0</v>
      </c>
      <c r="BJ263" s="561"/>
      <c r="BK263" s="278">
        <f t="shared" ref="BK263:BK264" si="2244">IFERROR($D263*BL263,0)</f>
        <v>0</v>
      </c>
      <c r="BL263" s="561"/>
      <c r="BM263" s="278">
        <f t="shared" ref="BM263:BM264" si="2245">IFERROR($D263*BN263,0)</f>
        <v>0</v>
      </c>
      <c r="BN263" s="561"/>
      <c r="BO263" s="278">
        <f t="shared" ref="BO263:BO264" si="2246">IFERROR($D263*BP263,0)</f>
        <v>0</v>
      </c>
      <c r="BP263" s="561"/>
      <c r="BQ263" s="563">
        <f t="shared" ref="BQ263:BQ264" si="2247">SUM(BN263,BL263,BJ263,BH263,BF263,BD263,BB263,AZ263,AX263,AV263,AT263,AR263,AP263,AN263,AL263,AJ263,AH263,AF263,AD263,AB263,Z263,X263,V263,T263,R263,P263,N263,L263,J263,H263,BP263)</f>
        <v>0</v>
      </c>
      <c r="BR263" s="322">
        <f t="shared" si="1904"/>
        <v>0</v>
      </c>
      <c r="BS263" s="27" t="b">
        <f>D263='Orçamento Detalhado'!J269</f>
        <v>1</v>
      </c>
    </row>
    <row r="264" spans="2:71" ht="18" customHeight="1" outlineLevel="2" thickTop="1" thickBot="1">
      <c r="B264" s="213" t="s">
        <v>644</v>
      </c>
      <c r="C264" s="275" t="str">
        <f>IF(VLOOKUP(B264,'Orçamento Detalhado'!$A$11:$I$531,4,)="","",(VLOOKUP(B264,'Orçamento Detalhado'!$A$11:$I$531,4,)))</f>
        <v/>
      </c>
      <c r="D264" s="276" t="str">
        <f>IF(B264="","",VLOOKUP($B264,'Orçamento Detalhado'!$A$11:$J$531,10,))</f>
        <v/>
      </c>
      <c r="E264" s="277">
        <f t="shared" si="1903"/>
        <v>0</v>
      </c>
      <c r="F264" s="574">
        <v>260</v>
      </c>
      <c r="G264" s="278">
        <f t="shared" si="2216"/>
        <v>0</v>
      </c>
      <c r="H264" s="561"/>
      <c r="I264" s="278">
        <f t="shared" si="2217"/>
        <v>0</v>
      </c>
      <c r="J264" s="561"/>
      <c r="K264" s="278">
        <f t="shared" si="2218"/>
        <v>0</v>
      </c>
      <c r="L264" s="561"/>
      <c r="M264" s="278">
        <f t="shared" si="2219"/>
        <v>0</v>
      </c>
      <c r="N264" s="561"/>
      <c r="O264" s="278">
        <f t="shared" si="2220"/>
        <v>0</v>
      </c>
      <c r="P264" s="561"/>
      <c r="Q264" s="278">
        <f t="shared" si="2221"/>
        <v>0</v>
      </c>
      <c r="R264" s="561"/>
      <c r="S264" s="278">
        <f t="shared" si="2222"/>
        <v>0</v>
      </c>
      <c r="T264" s="561"/>
      <c r="U264" s="278">
        <f t="shared" si="2223"/>
        <v>0</v>
      </c>
      <c r="V264" s="561" t="s">
        <v>1053</v>
      </c>
      <c r="W264" s="278">
        <f t="shared" si="2224"/>
        <v>0</v>
      </c>
      <c r="X264" s="561" t="s">
        <v>1053</v>
      </c>
      <c r="Y264" s="278">
        <f t="shared" si="2225"/>
        <v>0</v>
      </c>
      <c r="Z264" s="561" t="s">
        <v>1053</v>
      </c>
      <c r="AA264" s="278">
        <f t="shared" si="2226"/>
        <v>0</v>
      </c>
      <c r="AB264" s="561" t="s">
        <v>1053</v>
      </c>
      <c r="AC264" s="278">
        <f t="shared" si="2227"/>
        <v>0</v>
      </c>
      <c r="AD264" s="561" t="s">
        <v>1053</v>
      </c>
      <c r="AE264" s="278">
        <f t="shared" si="2228"/>
        <v>0</v>
      </c>
      <c r="AF264" s="561" t="s">
        <v>1053</v>
      </c>
      <c r="AG264" s="278">
        <f t="shared" si="2229"/>
        <v>0</v>
      </c>
      <c r="AH264" s="561" t="s">
        <v>1053</v>
      </c>
      <c r="AI264" s="278">
        <f t="shared" si="2230"/>
        <v>0</v>
      </c>
      <c r="AJ264" s="561" t="s">
        <v>1053</v>
      </c>
      <c r="AK264" s="278">
        <f t="shared" si="2231"/>
        <v>0</v>
      </c>
      <c r="AL264" s="561" t="s">
        <v>1053</v>
      </c>
      <c r="AM264" s="278">
        <f t="shared" si="2232"/>
        <v>0</v>
      </c>
      <c r="AN264" s="561" t="s">
        <v>1053</v>
      </c>
      <c r="AO264" s="278">
        <f t="shared" si="2233"/>
        <v>0</v>
      </c>
      <c r="AP264" s="561" t="s">
        <v>1053</v>
      </c>
      <c r="AQ264" s="278">
        <f t="shared" si="2234"/>
        <v>0</v>
      </c>
      <c r="AR264" s="561" t="s">
        <v>1053</v>
      </c>
      <c r="AS264" s="278">
        <f t="shared" si="2235"/>
        <v>0</v>
      </c>
      <c r="AT264" s="561" t="s">
        <v>1053</v>
      </c>
      <c r="AU264" s="278">
        <f t="shared" si="2236"/>
        <v>0</v>
      </c>
      <c r="AV264" s="561" t="s">
        <v>1053</v>
      </c>
      <c r="AW264" s="278">
        <f t="shared" si="2237"/>
        <v>0</v>
      </c>
      <c r="AX264" s="561" t="s">
        <v>1053</v>
      </c>
      <c r="AY264" s="278">
        <f t="shared" si="2238"/>
        <v>0</v>
      </c>
      <c r="AZ264" s="561" t="s">
        <v>1053</v>
      </c>
      <c r="BA264" s="278">
        <f t="shared" si="2239"/>
        <v>0</v>
      </c>
      <c r="BB264" s="561" t="s">
        <v>1053</v>
      </c>
      <c r="BC264" s="278">
        <f t="shared" si="2240"/>
        <v>0</v>
      </c>
      <c r="BD264" s="561" t="s">
        <v>1053</v>
      </c>
      <c r="BE264" s="278">
        <f t="shared" si="2241"/>
        <v>0</v>
      </c>
      <c r="BF264" s="561"/>
      <c r="BG264" s="278">
        <f t="shared" si="2242"/>
        <v>0</v>
      </c>
      <c r="BH264" s="561"/>
      <c r="BI264" s="278">
        <f t="shared" si="2243"/>
        <v>0</v>
      </c>
      <c r="BJ264" s="561"/>
      <c r="BK264" s="278">
        <f t="shared" si="2244"/>
        <v>0</v>
      </c>
      <c r="BL264" s="561"/>
      <c r="BM264" s="278">
        <f t="shared" si="2245"/>
        <v>0</v>
      </c>
      <c r="BN264" s="561"/>
      <c r="BO264" s="278">
        <f t="shared" si="2246"/>
        <v>0</v>
      </c>
      <c r="BP264" s="561"/>
      <c r="BQ264" s="563">
        <f t="shared" si="2247"/>
        <v>0</v>
      </c>
      <c r="BR264" s="322">
        <f t="shared" si="1904"/>
        <v>0</v>
      </c>
      <c r="BS264" s="27" t="b">
        <f>D264='Orçamento Detalhado'!J270</f>
        <v>1</v>
      </c>
    </row>
    <row r="265" spans="2:71" ht="18" customHeight="1" outlineLevel="2" thickTop="1" thickBot="1">
      <c r="B265" s="213" t="s">
        <v>645</v>
      </c>
      <c r="C265" s="275" t="str">
        <f>IF(VLOOKUP(B265,'Orçamento Detalhado'!$A$11:$I$531,4,)="","",(VLOOKUP(B265,'Orçamento Detalhado'!$A$11:$I$531,4,)))</f>
        <v/>
      </c>
      <c r="D265" s="276" t="str">
        <f>IF(B265="","",VLOOKUP($B265,'Orçamento Detalhado'!$A$11:$J$531,10,))</f>
        <v/>
      </c>
      <c r="E265" s="277">
        <f t="shared" ref="E265:E266" si="2248">IFERROR(D265/$D$527,0)</f>
        <v>0</v>
      </c>
      <c r="F265" s="574">
        <v>261</v>
      </c>
      <c r="G265" s="278">
        <f t="shared" ref="G265" si="2249">IFERROR($D265*H265,0)</f>
        <v>0</v>
      </c>
      <c r="H265" s="561"/>
      <c r="I265" s="278">
        <f t="shared" ref="I265" si="2250">IFERROR($D265*J265,0)</f>
        <v>0</v>
      </c>
      <c r="J265" s="561"/>
      <c r="K265" s="278">
        <f t="shared" ref="K265" si="2251">IFERROR($D265*L265,0)</f>
        <v>0</v>
      </c>
      <c r="L265" s="561"/>
      <c r="M265" s="278">
        <f t="shared" ref="M265" si="2252">IFERROR($D265*N265,0)</f>
        <v>0</v>
      </c>
      <c r="N265" s="561"/>
      <c r="O265" s="278">
        <f t="shared" ref="O265" si="2253">IFERROR($D265*P265,0)</f>
        <v>0</v>
      </c>
      <c r="P265" s="561"/>
      <c r="Q265" s="278">
        <f t="shared" ref="Q265" si="2254">IFERROR($D265*R265,0)</f>
        <v>0</v>
      </c>
      <c r="R265" s="561"/>
      <c r="S265" s="278">
        <f t="shared" ref="S265" si="2255">IFERROR($D265*T265,0)</f>
        <v>0</v>
      </c>
      <c r="T265" s="561"/>
      <c r="U265" s="278">
        <f t="shared" ref="U265" si="2256">IFERROR($D265*V265,0)</f>
        <v>0</v>
      </c>
      <c r="V265" s="561" t="s">
        <v>1053</v>
      </c>
      <c r="W265" s="278">
        <f t="shared" ref="W265" si="2257">IFERROR($D265*X265,0)</f>
        <v>0</v>
      </c>
      <c r="X265" s="561" t="s">
        <v>1053</v>
      </c>
      <c r="Y265" s="278">
        <f t="shared" ref="Y265" si="2258">IFERROR($D265*Z265,0)</f>
        <v>0</v>
      </c>
      <c r="Z265" s="561" t="s">
        <v>1053</v>
      </c>
      <c r="AA265" s="278">
        <f t="shared" ref="AA265" si="2259">IFERROR($D265*AB265,0)</f>
        <v>0</v>
      </c>
      <c r="AB265" s="561" t="s">
        <v>1053</v>
      </c>
      <c r="AC265" s="278">
        <f t="shared" ref="AC265" si="2260">IFERROR($D265*AD265,0)</f>
        <v>0</v>
      </c>
      <c r="AD265" s="561" t="s">
        <v>1053</v>
      </c>
      <c r="AE265" s="278">
        <f t="shared" ref="AE265" si="2261">IFERROR($D265*AF265,0)</f>
        <v>0</v>
      </c>
      <c r="AF265" s="561" t="s">
        <v>1053</v>
      </c>
      <c r="AG265" s="278">
        <f t="shared" ref="AG265" si="2262">IFERROR($D265*AH265,0)</f>
        <v>0</v>
      </c>
      <c r="AH265" s="561" t="s">
        <v>1053</v>
      </c>
      <c r="AI265" s="278">
        <f t="shared" ref="AI265" si="2263">IFERROR($D265*AJ265,0)</f>
        <v>0</v>
      </c>
      <c r="AJ265" s="561" t="s">
        <v>1053</v>
      </c>
      <c r="AK265" s="278">
        <f t="shared" ref="AK265" si="2264">IFERROR($D265*AL265,0)</f>
        <v>0</v>
      </c>
      <c r="AL265" s="561" t="s">
        <v>1053</v>
      </c>
      <c r="AM265" s="278">
        <f t="shared" ref="AM265" si="2265">IFERROR($D265*AN265,0)</f>
        <v>0</v>
      </c>
      <c r="AN265" s="561" t="s">
        <v>1053</v>
      </c>
      <c r="AO265" s="278">
        <f t="shared" ref="AO265" si="2266">IFERROR($D265*AP265,0)</f>
        <v>0</v>
      </c>
      <c r="AP265" s="561" t="s">
        <v>1053</v>
      </c>
      <c r="AQ265" s="278">
        <f t="shared" ref="AQ265" si="2267">IFERROR($D265*AR265,0)</f>
        <v>0</v>
      </c>
      <c r="AR265" s="561" t="s">
        <v>1053</v>
      </c>
      <c r="AS265" s="278">
        <f t="shared" ref="AS265" si="2268">IFERROR($D265*AT265,0)</f>
        <v>0</v>
      </c>
      <c r="AT265" s="561" t="s">
        <v>1053</v>
      </c>
      <c r="AU265" s="278">
        <f t="shared" ref="AU265" si="2269">IFERROR($D265*AV265,0)</f>
        <v>0</v>
      </c>
      <c r="AV265" s="561" t="s">
        <v>1053</v>
      </c>
      <c r="AW265" s="278">
        <f t="shared" ref="AW265" si="2270">IFERROR($D265*AX265,0)</f>
        <v>0</v>
      </c>
      <c r="AX265" s="561" t="s">
        <v>1053</v>
      </c>
      <c r="AY265" s="278">
        <f t="shared" ref="AY265" si="2271">IFERROR($D265*AZ265,0)</f>
        <v>0</v>
      </c>
      <c r="AZ265" s="561" t="s">
        <v>1053</v>
      </c>
      <c r="BA265" s="278">
        <f t="shared" ref="BA265" si="2272">IFERROR($D265*BB265,0)</f>
        <v>0</v>
      </c>
      <c r="BB265" s="561" t="s">
        <v>1053</v>
      </c>
      <c r="BC265" s="278">
        <f t="shared" ref="BC265" si="2273">IFERROR($D265*BD265,0)</f>
        <v>0</v>
      </c>
      <c r="BD265" s="561" t="s">
        <v>1053</v>
      </c>
      <c r="BE265" s="278">
        <f t="shared" ref="BE265" si="2274">IFERROR($D265*BF265,0)</f>
        <v>0</v>
      </c>
      <c r="BF265" s="561"/>
      <c r="BG265" s="278">
        <f t="shared" ref="BG265" si="2275">IFERROR($D265*BH265,0)</f>
        <v>0</v>
      </c>
      <c r="BH265" s="561"/>
      <c r="BI265" s="278">
        <f t="shared" ref="BI265" si="2276">IFERROR($D265*BJ265,0)</f>
        <v>0</v>
      </c>
      <c r="BJ265" s="561"/>
      <c r="BK265" s="278">
        <f t="shared" ref="BK265" si="2277">IFERROR($D265*BL265,0)</f>
        <v>0</v>
      </c>
      <c r="BL265" s="561"/>
      <c r="BM265" s="278">
        <f t="shared" ref="BM265" si="2278">IFERROR($D265*BN265,0)</f>
        <v>0</v>
      </c>
      <c r="BN265" s="561"/>
      <c r="BO265" s="278">
        <f t="shared" ref="BO265" si="2279">IFERROR($D265*BP265,0)</f>
        <v>0</v>
      </c>
      <c r="BP265" s="561"/>
      <c r="BQ265" s="563">
        <f t="shared" ref="BQ265" si="2280">SUM(BN265,BL265,BJ265,BH265,BF265,BD265,BB265,AZ265,AX265,AV265,AT265,AR265,AP265,AN265,AL265,AJ265,AH265,AF265,AD265,AB265,Z265,X265,V265,T265,R265,P265,N265,L265,J265,H265,BP265)</f>
        <v>0</v>
      </c>
      <c r="BR265" s="322">
        <f t="shared" si="1904"/>
        <v>0</v>
      </c>
      <c r="BS265" s="27" t="b">
        <f>D265='Orçamento Detalhado'!J271</f>
        <v>1</v>
      </c>
    </row>
    <row r="266" spans="2:71" ht="18" customHeight="1" outlineLevel="1" thickTop="1" thickBot="1">
      <c r="B266" s="260" t="s">
        <v>174</v>
      </c>
      <c r="C266" s="281" t="str">
        <f>IF(B266="","",VLOOKUP(B266,'Orçamento Detalhado'!$A$11:$I$531,4,))</f>
        <v xml:space="preserve">INSTALAÇÕES HIDRAULICAS </v>
      </c>
      <c r="D266" s="263">
        <f>SUM(D267:D316)</f>
        <v>0</v>
      </c>
      <c r="E266" s="264">
        <f t="shared" si="2248"/>
        <v>0</v>
      </c>
      <c r="F266" s="574">
        <v>262</v>
      </c>
      <c r="G266" s="265">
        <f>SUM(G267:G316)</f>
        <v>0</v>
      </c>
      <c r="H266" s="560">
        <f>IFERROR(G266/$D266,0)</f>
        <v>0</v>
      </c>
      <c r="I266" s="265">
        <f>SUM(I267:I316)</f>
        <v>0</v>
      </c>
      <c r="J266" s="560">
        <f>IFERROR(I266/$D266,0)</f>
        <v>0</v>
      </c>
      <c r="K266" s="265">
        <f>SUM(K267:K316)</f>
        <v>0</v>
      </c>
      <c r="L266" s="560">
        <f>IFERROR(K266/$D266,0)</f>
        <v>0</v>
      </c>
      <c r="M266" s="265">
        <f>SUM(M267:M316)</f>
        <v>0</v>
      </c>
      <c r="N266" s="560">
        <f>IFERROR(M266/$D266,0)</f>
        <v>0</v>
      </c>
      <c r="O266" s="265">
        <f>SUM(O267:O316)</f>
        <v>0</v>
      </c>
      <c r="P266" s="560">
        <f>IFERROR(O266/$D266,0)</f>
        <v>0</v>
      </c>
      <c r="Q266" s="265">
        <f>SUM(Q267:Q316)</f>
        <v>0</v>
      </c>
      <c r="R266" s="560">
        <f>IFERROR(Q266/$D266,0)</f>
        <v>0</v>
      </c>
      <c r="S266" s="265">
        <f>SUM(S267:S316)</f>
        <v>0</v>
      </c>
      <c r="T266" s="560">
        <f>IFERROR(S266/$D266,0)</f>
        <v>0</v>
      </c>
      <c r="U266" s="265">
        <f>SUM(U267:U316)</f>
        <v>0</v>
      </c>
      <c r="V266" s="560">
        <f>IFERROR(U266/$D266,0)</f>
        <v>0</v>
      </c>
      <c r="W266" s="265">
        <f>SUM(W267:W316)</f>
        <v>0</v>
      </c>
      <c r="X266" s="560">
        <f>IFERROR(W266/$D266,0)</f>
        <v>0</v>
      </c>
      <c r="Y266" s="265">
        <f>SUM(Y267:Y316)</f>
        <v>0</v>
      </c>
      <c r="Z266" s="560">
        <f>IFERROR(Y266/$D266,0)</f>
        <v>0</v>
      </c>
      <c r="AA266" s="265">
        <f>SUM(AA267:AA316)</f>
        <v>0</v>
      </c>
      <c r="AB266" s="560">
        <f>IFERROR(AA266/$D266,0)</f>
        <v>0</v>
      </c>
      <c r="AC266" s="265">
        <f>SUM(AC267:AC316)</f>
        <v>0</v>
      </c>
      <c r="AD266" s="560">
        <f>IFERROR(AC266/$D266,0)</f>
        <v>0</v>
      </c>
      <c r="AE266" s="265">
        <f>SUM(AE267:AE316)</f>
        <v>0</v>
      </c>
      <c r="AF266" s="560">
        <f>IFERROR(AE266/$D266,0)</f>
        <v>0</v>
      </c>
      <c r="AG266" s="265">
        <f>SUM(AG267:AG316)</f>
        <v>0</v>
      </c>
      <c r="AH266" s="560">
        <f>IFERROR(AG266/$D266,0)</f>
        <v>0</v>
      </c>
      <c r="AI266" s="265">
        <f>SUM(AI267:AI316)</f>
        <v>0</v>
      </c>
      <c r="AJ266" s="560">
        <f>IFERROR(AI266/$D266,0)</f>
        <v>0</v>
      </c>
      <c r="AK266" s="265">
        <f>SUM(AK267:AK316)</f>
        <v>0</v>
      </c>
      <c r="AL266" s="560">
        <f>IFERROR(AK266/$D266,0)</f>
        <v>0</v>
      </c>
      <c r="AM266" s="265">
        <f>SUM(AM267:AM316)</f>
        <v>0</v>
      </c>
      <c r="AN266" s="560">
        <f>IFERROR(AM266/$D266,0)</f>
        <v>0</v>
      </c>
      <c r="AO266" s="265">
        <f>SUM(AO267:AO316)</f>
        <v>0</v>
      </c>
      <c r="AP266" s="560">
        <f>IFERROR(AO266/$D266,0)</f>
        <v>0</v>
      </c>
      <c r="AQ266" s="265">
        <f>SUM(AQ267:AQ316)</f>
        <v>0</v>
      </c>
      <c r="AR266" s="560">
        <f>IFERROR(AQ266/$D266,0)</f>
        <v>0</v>
      </c>
      <c r="AS266" s="265">
        <f>SUM(AS267:AS316)</f>
        <v>0</v>
      </c>
      <c r="AT266" s="560">
        <f>IFERROR(AS266/$D266,0)</f>
        <v>0</v>
      </c>
      <c r="AU266" s="265">
        <f>SUM(AU267:AU316)</f>
        <v>0</v>
      </c>
      <c r="AV266" s="560">
        <f>IFERROR(AU266/$D266,0)</f>
        <v>0</v>
      </c>
      <c r="AW266" s="265">
        <f>SUM(AW267:AW316)</f>
        <v>0</v>
      </c>
      <c r="AX266" s="560">
        <f>IFERROR(AW266/$D266,0)</f>
        <v>0</v>
      </c>
      <c r="AY266" s="265">
        <f>SUM(AY267:AY316)</f>
        <v>0</v>
      </c>
      <c r="AZ266" s="560">
        <f>IFERROR(AY266/$D266,0)</f>
        <v>0</v>
      </c>
      <c r="BA266" s="265">
        <f>SUM(BA267:BA316)</f>
        <v>0</v>
      </c>
      <c r="BB266" s="560">
        <f>IFERROR(BA266/$D266,0)</f>
        <v>0</v>
      </c>
      <c r="BC266" s="265">
        <f>SUM(BC267:BC316)</f>
        <v>0</v>
      </c>
      <c r="BD266" s="560">
        <f>IFERROR(BC266/$D266,0)</f>
        <v>0</v>
      </c>
      <c r="BE266" s="265">
        <f>SUM(BE267:BE316)</f>
        <v>0</v>
      </c>
      <c r="BF266" s="560">
        <f>IFERROR(BE266/$D266,0)</f>
        <v>0</v>
      </c>
      <c r="BG266" s="265">
        <f>SUM(BG267:BG316)</f>
        <v>0</v>
      </c>
      <c r="BH266" s="560">
        <f>IFERROR(BG266/$D266,0)</f>
        <v>0</v>
      </c>
      <c r="BI266" s="265">
        <f>SUM(BI267:BI316)</f>
        <v>0</v>
      </c>
      <c r="BJ266" s="560">
        <f>IFERROR(BI266/$D266,0)</f>
        <v>0</v>
      </c>
      <c r="BK266" s="265">
        <f>SUM(BK267:BK316)</f>
        <v>0</v>
      </c>
      <c r="BL266" s="560">
        <f>IFERROR(BK266/$D266,0)</f>
        <v>0</v>
      </c>
      <c r="BM266" s="265">
        <f>SUM(BM267:BM316)</f>
        <v>0</v>
      </c>
      <c r="BN266" s="560">
        <f>IFERROR(BM266/$D266,0)</f>
        <v>0</v>
      </c>
      <c r="BO266" s="265">
        <f>SUM(BO267:BO316)</f>
        <v>0</v>
      </c>
      <c r="BP266" s="560">
        <f>IFERROR(BO266/$D266,0)</f>
        <v>0</v>
      </c>
      <c r="BQ266" s="563">
        <f t="shared" ref="BQ266:BQ347" si="2281">SUM(BN266,BL266,BJ266,BH266,BF266,BD266,BB266,AZ266,AX266,AV266,AT266,AR266,AP266,AN266,AL266,AJ266,AH266,AF266,AD266,AB266,Z266,X266,V266,T266,R266,P266,N266,L266,J266,H266,BP266)</f>
        <v>0</v>
      </c>
      <c r="BR266" s="322">
        <f t="shared" ref="BR266:BR331" si="2282">SUM(G266,I266,K266,M266,O266,Q266,S266,U266,W266,Y266,AA266,AC266,AE266,AG266,AI266,AK266,AM266,AO266,AQ266,AS266,AU266,AW266,AY266,BA266,BC266,BE266,BG266,BI266,BK266,BM266,BO266)</f>
        <v>0</v>
      </c>
      <c r="BS266" s="27" t="b">
        <f>D266='Orçamento Detalhado'!J272</f>
        <v>1</v>
      </c>
    </row>
    <row r="267" spans="2:71" ht="18" customHeight="1" outlineLevel="2" thickTop="1" thickBot="1">
      <c r="B267" s="343" t="s">
        <v>647</v>
      </c>
      <c r="C267" s="352" t="str">
        <f>IF(B267="","",VLOOKUP(B267,'Orçamento Detalhado'!$A$11:$I$531,4,))</f>
        <v>Água fria</v>
      </c>
      <c r="D267" s="349"/>
      <c r="E267" s="350"/>
      <c r="F267" s="574">
        <v>263</v>
      </c>
      <c r="G267" s="351"/>
      <c r="H267" s="562"/>
      <c r="I267" s="351"/>
      <c r="J267" s="562"/>
      <c r="K267" s="351"/>
      <c r="L267" s="562"/>
      <c r="M267" s="351"/>
      <c r="N267" s="562"/>
      <c r="O267" s="351"/>
      <c r="P267" s="562"/>
      <c r="Q267" s="351"/>
      <c r="R267" s="562"/>
      <c r="S267" s="351"/>
      <c r="T267" s="562"/>
      <c r="U267" s="351"/>
      <c r="V267" s="562"/>
      <c r="W267" s="351"/>
      <c r="X267" s="562"/>
      <c r="Y267" s="351"/>
      <c r="Z267" s="562"/>
      <c r="AA267" s="351"/>
      <c r="AB267" s="562"/>
      <c r="AC267" s="351"/>
      <c r="AD267" s="562"/>
      <c r="AE267" s="351"/>
      <c r="AF267" s="562"/>
      <c r="AG267" s="351"/>
      <c r="AH267" s="562"/>
      <c r="AI267" s="351"/>
      <c r="AJ267" s="562"/>
      <c r="AK267" s="351"/>
      <c r="AL267" s="562"/>
      <c r="AM267" s="351"/>
      <c r="AN267" s="562"/>
      <c r="AO267" s="351"/>
      <c r="AP267" s="562"/>
      <c r="AQ267" s="351"/>
      <c r="AR267" s="562"/>
      <c r="AS267" s="351"/>
      <c r="AT267" s="562"/>
      <c r="AU267" s="351"/>
      <c r="AV267" s="562"/>
      <c r="AW267" s="351"/>
      <c r="AX267" s="562"/>
      <c r="AY267" s="351"/>
      <c r="AZ267" s="562"/>
      <c r="BA267" s="351"/>
      <c r="BB267" s="562"/>
      <c r="BC267" s="351"/>
      <c r="BD267" s="562"/>
      <c r="BE267" s="351"/>
      <c r="BF267" s="562"/>
      <c r="BG267" s="351"/>
      <c r="BH267" s="562"/>
      <c r="BI267" s="351"/>
      <c r="BJ267" s="562"/>
      <c r="BK267" s="351"/>
      <c r="BL267" s="562"/>
      <c r="BM267" s="351"/>
      <c r="BN267" s="562"/>
      <c r="BO267" s="351"/>
      <c r="BP267" s="562"/>
      <c r="BQ267" s="563">
        <f t="shared" si="2281"/>
        <v>0</v>
      </c>
      <c r="BR267" s="322">
        <f t="shared" si="2282"/>
        <v>0</v>
      </c>
      <c r="BS267" s="27" t="b">
        <f>D267='Orçamento Detalhado'!J273</f>
        <v>1</v>
      </c>
    </row>
    <row r="268" spans="2:71" ht="18" customHeight="1" outlineLevel="2" thickTop="1" thickBot="1">
      <c r="B268" s="213" t="s">
        <v>649</v>
      </c>
      <c r="C268" s="275" t="str">
        <f>IF(VLOOKUP(B268,'Orçamento Detalhado'!$A$11:$I$531,4,)="","",(VLOOKUP(B268,'Orçamento Detalhado'!$A$11:$I$531,4,)))</f>
        <v>Cavalete/Hidrom.</v>
      </c>
      <c r="D268" s="276" t="str">
        <f>IF(B268="","",VLOOKUP($B268,'Orçamento Detalhado'!$A$11:$J$531,10,))</f>
        <v/>
      </c>
      <c r="E268" s="277">
        <f t="shared" ref="E268:E279" si="2283">IFERROR(D268/$D$527,0)</f>
        <v>0</v>
      </c>
      <c r="F268" s="574">
        <v>264</v>
      </c>
      <c r="G268" s="278">
        <f t="shared" ref="G268:G352" si="2284">IFERROR($D268*H268,0)</f>
        <v>0</v>
      </c>
      <c r="H268" s="561"/>
      <c r="I268" s="278">
        <f t="shared" ref="I268:I314" si="2285">IFERROR($D268*J268,0)</f>
        <v>0</v>
      </c>
      <c r="J268" s="561"/>
      <c r="K268" s="278">
        <f t="shared" ref="K268:K314" si="2286">IFERROR($D268*L268,0)</f>
        <v>0</v>
      </c>
      <c r="L268" s="561"/>
      <c r="M268" s="278">
        <f t="shared" ref="M268:M314" si="2287">IFERROR($D268*N268,0)</f>
        <v>0</v>
      </c>
      <c r="N268" s="561"/>
      <c r="O268" s="278">
        <f t="shared" ref="O268:O314" si="2288">IFERROR($D268*P268,0)</f>
        <v>0</v>
      </c>
      <c r="P268" s="561"/>
      <c r="Q268" s="278">
        <f t="shared" ref="Q268:Q314" si="2289">IFERROR($D268*R268,0)</f>
        <v>0</v>
      </c>
      <c r="R268" s="561"/>
      <c r="S268" s="278">
        <f t="shared" ref="S268:S314" si="2290">IFERROR($D268*T268,0)</f>
        <v>0</v>
      </c>
      <c r="T268" s="561"/>
      <c r="U268" s="278">
        <f t="shared" ref="U268:U314" si="2291">IFERROR($D268*V268,0)</f>
        <v>0</v>
      </c>
      <c r="V268" s="561"/>
      <c r="W268" s="278">
        <f t="shared" ref="W268:W314" si="2292">IFERROR($D268*X268,0)</f>
        <v>0</v>
      </c>
      <c r="X268" s="561"/>
      <c r="Y268" s="278">
        <f t="shared" ref="Y268:Y314" si="2293">IFERROR($D268*Z268,0)</f>
        <v>0</v>
      </c>
      <c r="Z268" s="561"/>
      <c r="AA268" s="278">
        <f t="shared" ref="AA268:AA314" si="2294">IFERROR($D268*AB268,0)</f>
        <v>0</v>
      </c>
      <c r="AB268" s="561" t="s">
        <v>1053</v>
      </c>
      <c r="AC268" s="278">
        <f>IFERROR($D268*AD268,0)</f>
        <v>0</v>
      </c>
      <c r="AD268" s="561"/>
      <c r="AE268" s="278">
        <f t="shared" ref="AE268:AE314" si="2295">IFERROR($D268*AF268,0)</f>
        <v>0</v>
      </c>
      <c r="AF268" s="561" t="s">
        <v>1053</v>
      </c>
      <c r="AG268" s="278">
        <f t="shared" ref="AG268:AG314" si="2296">IFERROR($D268*AH268,0)</f>
        <v>0</v>
      </c>
      <c r="AH268" s="561"/>
      <c r="AI268" s="278">
        <f t="shared" ref="AI268:AI314" si="2297">IFERROR($D268*AJ268,0)</f>
        <v>0</v>
      </c>
      <c r="AJ268" s="561" t="s">
        <v>1053</v>
      </c>
      <c r="AK268" s="278">
        <f t="shared" ref="AK268:AK314" si="2298">IFERROR($D268*AL268,0)</f>
        <v>0</v>
      </c>
      <c r="AL268" s="561" t="s">
        <v>1053</v>
      </c>
      <c r="AM268" s="278">
        <f t="shared" ref="AM268:AM314" si="2299">IFERROR($D268*AN268,0)</f>
        <v>0</v>
      </c>
      <c r="AN268" s="561" t="s">
        <v>1053</v>
      </c>
      <c r="AO268" s="278">
        <f t="shared" ref="AO268:AO314" si="2300">IFERROR($D268*AP268,0)</f>
        <v>0</v>
      </c>
      <c r="AP268" s="561"/>
      <c r="AQ268" s="278">
        <f t="shared" ref="AQ268:AQ314" si="2301">IFERROR($D268*AR268,0)</f>
        <v>0</v>
      </c>
      <c r="AR268" s="561"/>
      <c r="AS268" s="278">
        <f t="shared" ref="AS268:AS314" si="2302">IFERROR($D268*AT268,0)</f>
        <v>0</v>
      </c>
      <c r="AT268" s="561" t="s">
        <v>1053</v>
      </c>
      <c r="AU268" s="278">
        <f t="shared" ref="AU268:AU314" si="2303">IFERROR($D268*AV268,0)</f>
        <v>0</v>
      </c>
      <c r="AV268" s="561" t="s">
        <v>1053</v>
      </c>
      <c r="AW268" s="278">
        <f t="shared" ref="AW268:AW314" si="2304">IFERROR($D268*AX268,0)</f>
        <v>0</v>
      </c>
      <c r="AX268" s="561"/>
      <c r="AY268" s="278">
        <f t="shared" ref="AY268:AY314" si="2305">IFERROR($D268*AZ268,0)</f>
        <v>0</v>
      </c>
      <c r="AZ268" s="561"/>
      <c r="BA268" s="278">
        <f t="shared" ref="BA268:BA314" si="2306">IFERROR($D268*BB268,0)</f>
        <v>0</v>
      </c>
      <c r="BB268" s="561"/>
      <c r="BC268" s="278">
        <f t="shared" ref="BC268:BC314" si="2307">IFERROR($D268*BD268,0)</f>
        <v>0</v>
      </c>
      <c r="BD268" s="561"/>
      <c r="BE268" s="278">
        <f t="shared" ref="BE268:BE314" si="2308">IFERROR($D268*BF268,0)</f>
        <v>0</v>
      </c>
      <c r="BF268" s="561"/>
      <c r="BG268" s="278">
        <f t="shared" ref="BG268:BG314" si="2309">IFERROR($D268*BH268,0)</f>
        <v>0</v>
      </c>
      <c r="BH268" s="561"/>
      <c r="BI268" s="278">
        <f t="shared" ref="BI268:BI314" si="2310">IFERROR($D268*BJ268,0)</f>
        <v>0</v>
      </c>
      <c r="BJ268" s="561"/>
      <c r="BK268" s="278">
        <f t="shared" ref="BK268:BK314" si="2311">IFERROR($D268*BL268,0)</f>
        <v>0</v>
      </c>
      <c r="BL268" s="561"/>
      <c r="BM268" s="278">
        <f t="shared" ref="BM268:BM314" si="2312">IFERROR($D268*BN268,0)</f>
        <v>0</v>
      </c>
      <c r="BN268" s="561"/>
      <c r="BO268" s="278">
        <f t="shared" ref="BO268:BO314" si="2313">IFERROR($D268*BP268,0)</f>
        <v>0</v>
      </c>
      <c r="BP268" s="561"/>
      <c r="BQ268" s="563">
        <f>SUM(BN268,BL268,BJ268,BH268,BF268,BD268,BB268,AZ268,AX268,AV268,AT268,AR268,AP268,AN268,AL268,AJ268,AH268,AF268,AD268,AB268,Z268,X268,V268,T268,R268,P268,N268,L268,J268,H268,BP268)</f>
        <v>0</v>
      </c>
      <c r="BR268" s="322">
        <f t="shared" si="2282"/>
        <v>0</v>
      </c>
      <c r="BS268" s="27" t="b">
        <f>D268='Orçamento Detalhado'!J274</f>
        <v>1</v>
      </c>
    </row>
    <row r="269" spans="2:71" ht="18" customHeight="1" outlineLevel="2" thickTop="1" thickBot="1">
      <c r="B269" s="213" t="s">
        <v>651</v>
      </c>
      <c r="C269" s="275" t="str">
        <f>IF(VLOOKUP(B269,'Orçamento Detalhado'!$A$11:$I$531,4,)="","",(VLOOKUP(B269,'Orçamento Detalhado'!$A$11:$I$531,4,)))</f>
        <v>Barrilete</v>
      </c>
      <c r="D269" s="276" t="str">
        <f>IF(B269="","",VLOOKUP($B269,'Orçamento Detalhado'!$A$11:$J$531,10,))</f>
        <v/>
      </c>
      <c r="E269" s="277">
        <f t="shared" si="2283"/>
        <v>0</v>
      </c>
      <c r="F269" s="574">
        <v>265</v>
      </c>
      <c r="G269" s="278">
        <f t="shared" si="2284"/>
        <v>0</v>
      </c>
      <c r="H269" s="561"/>
      <c r="I269" s="278">
        <f t="shared" si="2285"/>
        <v>0</v>
      </c>
      <c r="J269" s="561"/>
      <c r="K269" s="278">
        <f t="shared" si="2286"/>
        <v>0</v>
      </c>
      <c r="L269" s="561"/>
      <c r="M269" s="278">
        <f t="shared" si="2287"/>
        <v>0</v>
      </c>
      <c r="N269" s="561"/>
      <c r="O269" s="278">
        <f t="shared" si="2288"/>
        <v>0</v>
      </c>
      <c r="P269" s="561"/>
      <c r="Q269" s="278">
        <f t="shared" si="2289"/>
        <v>0</v>
      </c>
      <c r="R269" s="561"/>
      <c r="S269" s="278">
        <f t="shared" si="2290"/>
        <v>0</v>
      </c>
      <c r="T269" s="561"/>
      <c r="U269" s="278">
        <f t="shared" si="2291"/>
        <v>0</v>
      </c>
      <c r="V269" s="561"/>
      <c r="W269" s="278">
        <f t="shared" si="2292"/>
        <v>0</v>
      </c>
      <c r="X269" s="561"/>
      <c r="Y269" s="278">
        <f t="shared" si="2293"/>
        <v>0</v>
      </c>
      <c r="Z269" s="561"/>
      <c r="AA269" s="278">
        <f t="shared" si="2294"/>
        <v>0</v>
      </c>
      <c r="AB269" s="561"/>
      <c r="AC269" s="278">
        <f>IFERROR($D269*AD269,0)</f>
        <v>0</v>
      </c>
      <c r="AD269" s="561"/>
      <c r="AE269" s="278">
        <f t="shared" si="2295"/>
        <v>0</v>
      </c>
      <c r="AF269" s="561"/>
      <c r="AG269" s="278">
        <f t="shared" si="2296"/>
        <v>0</v>
      </c>
      <c r="AH269" s="561"/>
      <c r="AI269" s="278">
        <f t="shared" si="2297"/>
        <v>0</v>
      </c>
      <c r="AJ269" s="561"/>
      <c r="AK269" s="278">
        <f t="shared" si="2298"/>
        <v>0</v>
      </c>
      <c r="AL269" s="561"/>
      <c r="AM269" s="278">
        <f t="shared" si="2299"/>
        <v>0</v>
      </c>
      <c r="AN269" s="561"/>
      <c r="AO269" s="278">
        <f t="shared" si="2300"/>
        <v>0</v>
      </c>
      <c r="AP269" s="561"/>
      <c r="AQ269" s="278">
        <f t="shared" si="2301"/>
        <v>0</v>
      </c>
      <c r="AR269" s="561"/>
      <c r="AS269" s="278">
        <f t="shared" si="2302"/>
        <v>0</v>
      </c>
      <c r="AT269" s="561"/>
      <c r="AU269" s="278">
        <f t="shared" si="2303"/>
        <v>0</v>
      </c>
      <c r="AV269" s="561"/>
      <c r="AW269" s="278">
        <f t="shared" si="2304"/>
        <v>0</v>
      </c>
      <c r="AX269" s="561"/>
      <c r="AY269" s="278">
        <f t="shared" si="2305"/>
        <v>0</v>
      </c>
      <c r="AZ269" s="561"/>
      <c r="BA269" s="278">
        <f t="shared" si="2306"/>
        <v>0</v>
      </c>
      <c r="BB269" s="561"/>
      <c r="BC269" s="278">
        <f t="shared" si="2307"/>
        <v>0</v>
      </c>
      <c r="BD269" s="561"/>
      <c r="BE269" s="278">
        <f t="shared" si="2308"/>
        <v>0</v>
      </c>
      <c r="BF269" s="561"/>
      <c r="BG269" s="278">
        <f t="shared" si="2309"/>
        <v>0</v>
      </c>
      <c r="BH269" s="561"/>
      <c r="BI269" s="278">
        <f t="shared" si="2310"/>
        <v>0</v>
      </c>
      <c r="BJ269" s="561"/>
      <c r="BK269" s="278">
        <f t="shared" si="2311"/>
        <v>0</v>
      </c>
      <c r="BL269" s="561"/>
      <c r="BM269" s="278">
        <f t="shared" si="2312"/>
        <v>0</v>
      </c>
      <c r="BN269" s="561"/>
      <c r="BO269" s="278">
        <f t="shared" si="2313"/>
        <v>0</v>
      </c>
      <c r="BP269" s="561"/>
      <c r="BQ269" s="563">
        <f>SUM(BN269,BL269,BJ269,BH269,BF269,BD269,BB269,AZ269,AX269,AV269,AT269,AR269,AP269,AN269,AL269,AJ269,AH269,AF269,AD269,AB269,Z269,X269,V269,T269,R269,P269,N269,L269,J269,H269,BP269)</f>
        <v>0</v>
      </c>
      <c r="BR269" s="322">
        <f t="shared" si="2282"/>
        <v>0</v>
      </c>
      <c r="BS269" s="27" t="b">
        <f>D269='Orçamento Detalhado'!J275</f>
        <v>1</v>
      </c>
    </row>
    <row r="270" spans="2:71" ht="18" customHeight="1" outlineLevel="2" thickTop="1" thickBot="1">
      <c r="B270" s="213" t="s">
        <v>653</v>
      </c>
      <c r="C270" s="275" t="str">
        <f>IF(VLOOKUP(B270,'Orçamento Detalhado'!$A$11:$I$531,4,)="","",(VLOOKUP(B270,'Orçamento Detalhado'!$A$11:$I$531,4,)))</f>
        <v>Prumadas</v>
      </c>
      <c r="D270" s="276" t="str">
        <f>IF(B270="","",VLOOKUP($B270,'Orçamento Detalhado'!$A$11:$J$531,10,))</f>
        <v/>
      </c>
      <c r="E270" s="277">
        <f t="shared" si="2283"/>
        <v>0</v>
      </c>
      <c r="F270" s="574">
        <v>266</v>
      </c>
      <c r="G270" s="278">
        <f t="shared" si="2284"/>
        <v>0</v>
      </c>
      <c r="H270" s="561"/>
      <c r="I270" s="278">
        <f t="shared" si="2285"/>
        <v>0</v>
      </c>
      <c r="J270" s="561"/>
      <c r="K270" s="278">
        <f t="shared" si="2286"/>
        <v>0</v>
      </c>
      <c r="L270" s="561"/>
      <c r="M270" s="278">
        <f t="shared" si="2287"/>
        <v>0</v>
      </c>
      <c r="N270" s="561"/>
      <c r="O270" s="278">
        <f t="shared" si="2288"/>
        <v>0</v>
      </c>
      <c r="P270" s="561"/>
      <c r="Q270" s="278">
        <f t="shared" si="2289"/>
        <v>0</v>
      </c>
      <c r="R270" s="561"/>
      <c r="S270" s="278">
        <f t="shared" si="2290"/>
        <v>0</v>
      </c>
      <c r="T270" s="561"/>
      <c r="U270" s="278">
        <f t="shared" si="2291"/>
        <v>0</v>
      </c>
      <c r="V270" s="561"/>
      <c r="W270" s="278">
        <f t="shared" si="2292"/>
        <v>0</v>
      </c>
      <c r="X270" s="561"/>
      <c r="Y270" s="278">
        <f t="shared" si="2293"/>
        <v>0</v>
      </c>
      <c r="Z270" s="561"/>
      <c r="AA270" s="278">
        <f t="shared" si="2294"/>
        <v>0</v>
      </c>
      <c r="AB270" s="561"/>
      <c r="AC270" s="278">
        <f>IFERROR($D270*AD270,0)</f>
        <v>0</v>
      </c>
      <c r="AD270" s="561"/>
      <c r="AE270" s="278">
        <f t="shared" si="2295"/>
        <v>0</v>
      </c>
      <c r="AF270" s="561"/>
      <c r="AG270" s="278">
        <f t="shared" si="2296"/>
        <v>0</v>
      </c>
      <c r="AH270" s="561"/>
      <c r="AI270" s="278">
        <f t="shared" si="2297"/>
        <v>0</v>
      </c>
      <c r="AJ270" s="561"/>
      <c r="AK270" s="278">
        <f t="shared" si="2298"/>
        <v>0</v>
      </c>
      <c r="AL270" s="561"/>
      <c r="AM270" s="278">
        <f t="shared" si="2299"/>
        <v>0</v>
      </c>
      <c r="AN270" s="561"/>
      <c r="AO270" s="278">
        <f t="shared" si="2300"/>
        <v>0</v>
      </c>
      <c r="AP270" s="561"/>
      <c r="AQ270" s="278">
        <f t="shared" si="2301"/>
        <v>0</v>
      </c>
      <c r="AR270" s="561"/>
      <c r="AS270" s="278">
        <f t="shared" si="2302"/>
        <v>0</v>
      </c>
      <c r="AT270" s="561"/>
      <c r="AU270" s="278">
        <f t="shared" si="2303"/>
        <v>0</v>
      </c>
      <c r="AV270" s="561"/>
      <c r="AW270" s="278">
        <f t="shared" si="2304"/>
        <v>0</v>
      </c>
      <c r="AX270" s="561"/>
      <c r="AY270" s="278">
        <f t="shared" si="2305"/>
        <v>0</v>
      </c>
      <c r="AZ270" s="561"/>
      <c r="BA270" s="278">
        <f t="shared" si="2306"/>
        <v>0</v>
      </c>
      <c r="BB270" s="561"/>
      <c r="BC270" s="278">
        <f t="shared" si="2307"/>
        <v>0</v>
      </c>
      <c r="BD270" s="561"/>
      <c r="BE270" s="278">
        <f t="shared" si="2308"/>
        <v>0</v>
      </c>
      <c r="BF270" s="561"/>
      <c r="BG270" s="278">
        <f t="shared" si="2309"/>
        <v>0</v>
      </c>
      <c r="BH270" s="561"/>
      <c r="BI270" s="278">
        <f t="shared" si="2310"/>
        <v>0</v>
      </c>
      <c r="BJ270" s="561"/>
      <c r="BK270" s="278">
        <f t="shared" si="2311"/>
        <v>0</v>
      </c>
      <c r="BL270" s="561"/>
      <c r="BM270" s="278">
        <f t="shared" si="2312"/>
        <v>0</v>
      </c>
      <c r="BN270" s="561"/>
      <c r="BO270" s="278">
        <f t="shared" si="2313"/>
        <v>0</v>
      </c>
      <c r="BP270" s="561"/>
      <c r="BQ270" s="563">
        <f>SUM(BN270,BL270,BJ270,BH270,BF270,BD270,BB270,AZ270,AX270,AV270,AT270,AR270,AP270,AN270,AL270,AJ270,AH270,AF270,AD270,AB270,Z270,X270,V270,T270,R270,P270,N270,L270,J270,H270,BP270)</f>
        <v>0</v>
      </c>
      <c r="BR270" s="322">
        <f t="shared" si="2282"/>
        <v>0</v>
      </c>
      <c r="BS270" s="27" t="b">
        <f>D270='Orçamento Detalhado'!J276</f>
        <v>1</v>
      </c>
    </row>
    <row r="271" spans="2:71" ht="18" customHeight="1" outlineLevel="2" thickTop="1" thickBot="1">
      <c r="B271" s="213" t="s">
        <v>655</v>
      </c>
      <c r="C271" s="275" t="str">
        <f>IF(VLOOKUP(B271,'Orçamento Detalhado'!$A$11:$I$531,4,)="","",(VLOOKUP(B271,'Orçamento Detalhado'!$A$11:$I$531,4,)))</f>
        <v>Distribuição</v>
      </c>
      <c r="D271" s="276" t="str">
        <f>IF(B271="","",VLOOKUP($B271,'Orçamento Detalhado'!$A$11:$J$531,10,))</f>
        <v/>
      </c>
      <c r="E271" s="277">
        <f t="shared" si="2283"/>
        <v>0</v>
      </c>
      <c r="F271" s="574">
        <v>267</v>
      </c>
      <c r="G271" s="278">
        <f t="shared" si="2284"/>
        <v>0</v>
      </c>
      <c r="H271" s="561"/>
      <c r="I271" s="278">
        <f t="shared" si="2285"/>
        <v>0</v>
      </c>
      <c r="J271" s="561"/>
      <c r="K271" s="278">
        <f t="shared" si="2286"/>
        <v>0</v>
      </c>
      <c r="L271" s="561"/>
      <c r="M271" s="278">
        <f t="shared" si="2287"/>
        <v>0</v>
      </c>
      <c r="N271" s="561"/>
      <c r="O271" s="278">
        <f t="shared" si="2288"/>
        <v>0</v>
      </c>
      <c r="P271" s="561"/>
      <c r="Q271" s="278">
        <f t="shared" si="2289"/>
        <v>0</v>
      </c>
      <c r="R271" s="561"/>
      <c r="S271" s="278">
        <f t="shared" si="2290"/>
        <v>0</v>
      </c>
      <c r="T271" s="561"/>
      <c r="U271" s="278">
        <f t="shared" si="2291"/>
        <v>0</v>
      </c>
      <c r="V271" s="561"/>
      <c r="W271" s="278">
        <f t="shared" si="2292"/>
        <v>0</v>
      </c>
      <c r="X271" s="561"/>
      <c r="Y271" s="278">
        <f t="shared" si="2293"/>
        <v>0</v>
      </c>
      <c r="Z271" s="561"/>
      <c r="AA271" s="278">
        <f t="shared" si="2294"/>
        <v>0</v>
      </c>
      <c r="AB271" s="561"/>
      <c r="AC271" s="278">
        <f>IFERROR($D271*AD271,0)</f>
        <v>0</v>
      </c>
      <c r="AD271" s="561"/>
      <c r="AE271" s="278">
        <f t="shared" si="2295"/>
        <v>0</v>
      </c>
      <c r="AF271" s="561"/>
      <c r="AG271" s="278">
        <f t="shared" si="2296"/>
        <v>0</v>
      </c>
      <c r="AH271" s="561"/>
      <c r="AI271" s="278">
        <f t="shared" si="2297"/>
        <v>0</v>
      </c>
      <c r="AJ271" s="561"/>
      <c r="AK271" s="278">
        <f t="shared" si="2298"/>
        <v>0</v>
      </c>
      <c r="AL271" s="561"/>
      <c r="AM271" s="278">
        <f t="shared" si="2299"/>
        <v>0</v>
      </c>
      <c r="AN271" s="561"/>
      <c r="AO271" s="278">
        <f t="shared" si="2300"/>
        <v>0</v>
      </c>
      <c r="AP271" s="561"/>
      <c r="AQ271" s="278">
        <f t="shared" si="2301"/>
        <v>0</v>
      </c>
      <c r="AR271" s="561"/>
      <c r="AS271" s="278">
        <f t="shared" si="2302"/>
        <v>0</v>
      </c>
      <c r="AT271" s="561"/>
      <c r="AU271" s="278">
        <f t="shared" si="2303"/>
        <v>0</v>
      </c>
      <c r="AV271" s="561"/>
      <c r="AW271" s="278">
        <f t="shared" si="2304"/>
        <v>0</v>
      </c>
      <c r="AX271" s="561"/>
      <c r="AY271" s="278">
        <f t="shared" si="2305"/>
        <v>0</v>
      </c>
      <c r="AZ271" s="561"/>
      <c r="BA271" s="278">
        <f t="shared" si="2306"/>
        <v>0</v>
      </c>
      <c r="BB271" s="561"/>
      <c r="BC271" s="278">
        <f t="shared" si="2307"/>
        <v>0</v>
      </c>
      <c r="BD271" s="561"/>
      <c r="BE271" s="278">
        <f t="shared" si="2308"/>
        <v>0</v>
      </c>
      <c r="BF271" s="561"/>
      <c r="BG271" s="278">
        <f t="shared" si="2309"/>
        <v>0</v>
      </c>
      <c r="BH271" s="561"/>
      <c r="BI271" s="278">
        <f t="shared" si="2310"/>
        <v>0</v>
      </c>
      <c r="BJ271" s="561"/>
      <c r="BK271" s="278">
        <f t="shared" si="2311"/>
        <v>0</v>
      </c>
      <c r="BL271" s="561"/>
      <c r="BM271" s="278">
        <f t="shared" si="2312"/>
        <v>0</v>
      </c>
      <c r="BN271" s="561"/>
      <c r="BO271" s="278">
        <f t="shared" si="2313"/>
        <v>0</v>
      </c>
      <c r="BP271" s="561"/>
      <c r="BQ271" s="563">
        <f>SUM(BN271,BL271,BJ271,BH271,BF271,BD271,BB271,AZ271,AX271,AV271,AT271,AR271,AP271,AN271,AL271,AJ271,AH271,AF271,AD271,AB271,Z271,X271,V271,T271,R271,P271,N271,L271,J271,H271,BP271)</f>
        <v>0</v>
      </c>
      <c r="BR271" s="322">
        <f t="shared" si="2282"/>
        <v>0</v>
      </c>
      <c r="BS271" s="27" t="b">
        <f>D271='Orçamento Detalhado'!J277</f>
        <v>1</v>
      </c>
    </row>
    <row r="272" spans="2:71" ht="18" customHeight="1" outlineLevel="2" thickTop="1" thickBot="1">
      <c r="B272" s="213" t="s">
        <v>657</v>
      </c>
      <c r="C272" s="275" t="str">
        <f>IF(VLOOKUP(B272,'Orçamento Detalhado'!$A$11:$I$531,4,)="","",(VLOOKUP(B272,'Orçamento Detalhado'!$A$11:$I$531,4,)))</f>
        <v>Medidores</v>
      </c>
      <c r="D272" s="276" t="str">
        <f>IF(B272="","",VLOOKUP($B272,'Orçamento Detalhado'!$A$11:$J$531,10,))</f>
        <v/>
      </c>
      <c r="E272" s="277">
        <f t="shared" si="2283"/>
        <v>0</v>
      </c>
      <c r="F272" s="574">
        <v>268</v>
      </c>
      <c r="G272" s="278">
        <f t="shared" si="2284"/>
        <v>0</v>
      </c>
      <c r="H272" s="561"/>
      <c r="I272" s="278">
        <f t="shared" si="2285"/>
        <v>0</v>
      </c>
      <c r="J272" s="561"/>
      <c r="K272" s="278">
        <f t="shared" si="2286"/>
        <v>0</v>
      </c>
      <c r="L272" s="561"/>
      <c r="M272" s="278">
        <f t="shared" si="2287"/>
        <v>0</v>
      </c>
      <c r="N272" s="561"/>
      <c r="O272" s="278">
        <f t="shared" si="2288"/>
        <v>0</v>
      </c>
      <c r="P272" s="561"/>
      <c r="Q272" s="278">
        <f t="shared" si="2289"/>
        <v>0</v>
      </c>
      <c r="R272" s="561"/>
      <c r="S272" s="278">
        <f t="shared" si="2290"/>
        <v>0</v>
      </c>
      <c r="T272" s="561"/>
      <c r="U272" s="278">
        <f t="shared" si="2291"/>
        <v>0</v>
      </c>
      <c r="V272" s="561"/>
      <c r="W272" s="278">
        <f t="shared" si="2292"/>
        <v>0</v>
      </c>
      <c r="X272" s="561"/>
      <c r="Y272" s="278">
        <f t="shared" si="2293"/>
        <v>0</v>
      </c>
      <c r="Z272" s="561"/>
      <c r="AA272" s="278">
        <f t="shared" si="2294"/>
        <v>0</v>
      </c>
      <c r="AB272" s="561"/>
      <c r="AC272" s="278">
        <f>IFERROR($D272*AD272,0)</f>
        <v>0</v>
      </c>
      <c r="AD272" s="561"/>
      <c r="AE272" s="278">
        <f t="shared" si="2295"/>
        <v>0</v>
      </c>
      <c r="AF272" s="561"/>
      <c r="AG272" s="278">
        <f t="shared" si="2296"/>
        <v>0</v>
      </c>
      <c r="AH272" s="561"/>
      <c r="AI272" s="278">
        <f t="shared" si="2297"/>
        <v>0</v>
      </c>
      <c r="AJ272" s="561"/>
      <c r="AK272" s="278">
        <f t="shared" si="2298"/>
        <v>0</v>
      </c>
      <c r="AL272" s="561"/>
      <c r="AM272" s="278">
        <f t="shared" si="2299"/>
        <v>0</v>
      </c>
      <c r="AN272" s="561"/>
      <c r="AO272" s="278">
        <f t="shared" si="2300"/>
        <v>0</v>
      </c>
      <c r="AP272" s="561"/>
      <c r="AQ272" s="278">
        <f t="shared" si="2301"/>
        <v>0</v>
      </c>
      <c r="AR272" s="561"/>
      <c r="AS272" s="278">
        <f t="shared" si="2302"/>
        <v>0</v>
      </c>
      <c r="AT272" s="561"/>
      <c r="AU272" s="278">
        <f t="shared" si="2303"/>
        <v>0</v>
      </c>
      <c r="AV272" s="561"/>
      <c r="AW272" s="278">
        <f t="shared" si="2304"/>
        <v>0</v>
      </c>
      <c r="AX272" s="561"/>
      <c r="AY272" s="278">
        <f t="shared" si="2305"/>
        <v>0</v>
      </c>
      <c r="AZ272" s="561"/>
      <c r="BA272" s="278">
        <f t="shared" si="2306"/>
        <v>0</v>
      </c>
      <c r="BB272" s="561"/>
      <c r="BC272" s="278">
        <f t="shared" si="2307"/>
        <v>0</v>
      </c>
      <c r="BD272" s="561"/>
      <c r="BE272" s="278">
        <f t="shared" si="2308"/>
        <v>0</v>
      </c>
      <c r="BF272" s="561"/>
      <c r="BG272" s="278">
        <f t="shared" si="2309"/>
        <v>0</v>
      </c>
      <c r="BH272" s="561"/>
      <c r="BI272" s="278">
        <f t="shared" si="2310"/>
        <v>0</v>
      </c>
      <c r="BJ272" s="561"/>
      <c r="BK272" s="278">
        <f t="shared" si="2311"/>
        <v>0</v>
      </c>
      <c r="BL272" s="561"/>
      <c r="BM272" s="278">
        <f t="shared" si="2312"/>
        <v>0</v>
      </c>
      <c r="BN272" s="561"/>
      <c r="BO272" s="278">
        <f t="shared" si="2313"/>
        <v>0</v>
      </c>
      <c r="BP272" s="561"/>
      <c r="BQ272" s="563">
        <f>SUM(BN272,BL272,BJ272,BH272,BF272,BD272,BB272,AZ272,AX272,AV272,AT272,AR272,AP272,AN272,AL272,AJ272,AH272,AF272,AD272,AB272,Z272,X272,V272,T272,R272,P272,N272,L272,J272,H272,BP272)</f>
        <v>0</v>
      </c>
      <c r="BR272" s="322">
        <f t="shared" si="2282"/>
        <v>0</v>
      </c>
      <c r="BS272" s="27" t="b">
        <f>D272='Orçamento Detalhado'!J278</f>
        <v>1</v>
      </c>
    </row>
    <row r="273" spans="2:71" ht="18" customHeight="1" outlineLevel="2" thickTop="1" thickBot="1">
      <c r="B273" s="213" t="s">
        <v>659</v>
      </c>
      <c r="C273" s="275" t="str">
        <f>IF(VLOOKUP(B273,'Orçamento Detalhado'!$A$11:$I$531,4,)="","",(VLOOKUP(B273,'Orçamento Detalhado'!$A$11:$I$531,4,)))</f>
        <v>Reservatório</v>
      </c>
      <c r="D273" s="276" t="str">
        <f>IF(B273="","",VLOOKUP($B273,'Orçamento Detalhado'!$A$11:$J$531,10,))</f>
        <v/>
      </c>
      <c r="E273" s="277">
        <f t="shared" si="2283"/>
        <v>0</v>
      </c>
      <c r="F273" s="574">
        <v>269</v>
      </c>
      <c r="G273" s="278">
        <f t="shared" si="2284"/>
        <v>0</v>
      </c>
      <c r="H273" s="561"/>
      <c r="I273" s="278">
        <f t="shared" si="2285"/>
        <v>0</v>
      </c>
      <c r="J273" s="561"/>
      <c r="K273" s="278">
        <f t="shared" si="2286"/>
        <v>0</v>
      </c>
      <c r="L273" s="561"/>
      <c r="M273" s="278">
        <f t="shared" si="2287"/>
        <v>0</v>
      </c>
      <c r="N273" s="561"/>
      <c r="O273" s="278">
        <f t="shared" si="2288"/>
        <v>0</v>
      </c>
      <c r="P273" s="561"/>
      <c r="Q273" s="278">
        <f t="shared" si="2289"/>
        <v>0</v>
      </c>
      <c r="R273" s="561"/>
      <c r="S273" s="278">
        <f t="shared" si="2290"/>
        <v>0</v>
      </c>
      <c r="T273" s="561"/>
      <c r="U273" s="278">
        <f t="shared" si="2291"/>
        <v>0</v>
      </c>
      <c r="V273" s="561"/>
      <c r="W273" s="278">
        <f t="shared" si="2292"/>
        <v>0</v>
      </c>
      <c r="X273" s="561"/>
      <c r="Y273" s="278">
        <f t="shared" si="2293"/>
        <v>0</v>
      </c>
      <c r="Z273" s="561"/>
      <c r="AA273" s="278">
        <f t="shared" si="2294"/>
        <v>0</v>
      </c>
      <c r="AB273" s="561" t="s">
        <v>1053</v>
      </c>
      <c r="AC273" s="278">
        <f t="shared" ref="AC273:AC314" si="2314">IFERROR($D273*AD273,0)</f>
        <v>0</v>
      </c>
      <c r="AD273" s="561" t="s">
        <v>1053</v>
      </c>
      <c r="AE273" s="278">
        <f t="shared" si="2295"/>
        <v>0</v>
      </c>
      <c r="AF273" s="561" t="s">
        <v>1053</v>
      </c>
      <c r="AG273" s="278">
        <f t="shared" si="2296"/>
        <v>0</v>
      </c>
      <c r="AH273" s="561"/>
      <c r="AI273" s="278">
        <f t="shared" si="2297"/>
        <v>0</v>
      </c>
      <c r="AJ273" s="561" t="s">
        <v>1053</v>
      </c>
      <c r="AK273" s="278">
        <f t="shared" si="2298"/>
        <v>0</v>
      </c>
      <c r="AL273" s="561"/>
      <c r="AM273" s="278">
        <f t="shared" si="2299"/>
        <v>0</v>
      </c>
      <c r="AN273" s="561"/>
      <c r="AO273" s="278">
        <f t="shared" si="2300"/>
        <v>0</v>
      </c>
      <c r="AP273" s="561"/>
      <c r="AQ273" s="278">
        <f t="shared" si="2301"/>
        <v>0</v>
      </c>
      <c r="AR273" s="561"/>
      <c r="AS273" s="278">
        <f t="shared" si="2302"/>
        <v>0</v>
      </c>
      <c r="AT273" s="561"/>
      <c r="AU273" s="278">
        <f t="shared" si="2303"/>
        <v>0</v>
      </c>
      <c r="AV273" s="561"/>
      <c r="AW273" s="278">
        <f t="shared" si="2304"/>
        <v>0</v>
      </c>
      <c r="AX273" s="561"/>
      <c r="AY273" s="278">
        <f t="shared" si="2305"/>
        <v>0</v>
      </c>
      <c r="AZ273" s="561"/>
      <c r="BA273" s="278">
        <f t="shared" si="2306"/>
        <v>0</v>
      </c>
      <c r="BB273" s="561"/>
      <c r="BC273" s="278">
        <f t="shared" si="2307"/>
        <v>0</v>
      </c>
      <c r="BD273" s="561" t="s">
        <v>1053</v>
      </c>
      <c r="BE273" s="278">
        <f t="shared" si="2308"/>
        <v>0</v>
      </c>
      <c r="BF273" s="561"/>
      <c r="BG273" s="278">
        <f t="shared" si="2309"/>
        <v>0</v>
      </c>
      <c r="BH273" s="561"/>
      <c r="BI273" s="278">
        <f t="shared" si="2310"/>
        <v>0</v>
      </c>
      <c r="BJ273" s="561"/>
      <c r="BK273" s="278">
        <f t="shared" si="2311"/>
        <v>0</v>
      </c>
      <c r="BL273" s="561"/>
      <c r="BM273" s="278">
        <f t="shared" si="2312"/>
        <v>0</v>
      </c>
      <c r="BN273" s="561"/>
      <c r="BO273" s="278">
        <f t="shared" si="2313"/>
        <v>0</v>
      </c>
      <c r="BP273" s="561"/>
      <c r="BQ273" s="563">
        <f t="shared" si="2281"/>
        <v>0</v>
      </c>
      <c r="BR273" s="322">
        <f t="shared" si="2282"/>
        <v>0</v>
      </c>
      <c r="BS273" s="27" t="b">
        <f>D273='Orçamento Detalhado'!J279</f>
        <v>1</v>
      </c>
    </row>
    <row r="274" spans="2:71" ht="18" customHeight="1" outlineLevel="2" thickTop="1" thickBot="1">
      <c r="B274" s="213" t="s">
        <v>661</v>
      </c>
      <c r="C274" s="275" t="str">
        <f>IF(VLOOKUP(B274,'Orçamento Detalhado'!$A$11:$I$531,4,)="","",(VLOOKUP(B274,'Orçamento Detalhado'!$A$11:$I$531,4,)))</f>
        <v>Bombas</v>
      </c>
      <c r="D274" s="276" t="str">
        <f>IF(B274="","",VLOOKUP($B274,'Orçamento Detalhado'!$A$11:$J$531,10,))</f>
        <v/>
      </c>
      <c r="E274" s="277">
        <f t="shared" si="2283"/>
        <v>0</v>
      </c>
      <c r="F274" s="574">
        <v>270</v>
      </c>
      <c r="G274" s="278">
        <f t="shared" ref="G274" si="2315">IFERROR($D274*H274,0)</f>
        <v>0</v>
      </c>
      <c r="H274" s="561"/>
      <c r="I274" s="278">
        <f t="shared" ref="I274" si="2316">IFERROR($D274*J274,0)</f>
        <v>0</v>
      </c>
      <c r="J274" s="561"/>
      <c r="K274" s="278">
        <f t="shared" ref="K274" si="2317">IFERROR($D274*L274,0)</f>
        <v>0</v>
      </c>
      <c r="L274" s="561"/>
      <c r="M274" s="278">
        <f t="shared" ref="M274" si="2318">IFERROR($D274*N274,0)</f>
        <v>0</v>
      </c>
      <c r="N274" s="561"/>
      <c r="O274" s="278">
        <f t="shared" ref="O274" si="2319">IFERROR($D274*P274,0)</f>
        <v>0</v>
      </c>
      <c r="P274" s="561"/>
      <c r="Q274" s="278">
        <f t="shared" ref="Q274" si="2320">IFERROR($D274*R274,0)</f>
        <v>0</v>
      </c>
      <c r="R274" s="561"/>
      <c r="S274" s="278">
        <f t="shared" ref="S274" si="2321">IFERROR($D274*T274,0)</f>
        <v>0</v>
      </c>
      <c r="T274" s="561"/>
      <c r="U274" s="278">
        <f t="shared" ref="U274" si="2322">IFERROR($D274*V274,0)</f>
        <v>0</v>
      </c>
      <c r="V274" s="561"/>
      <c r="W274" s="278">
        <f t="shared" ref="W274" si="2323">IFERROR($D274*X274,0)</f>
        <v>0</v>
      </c>
      <c r="X274" s="561"/>
      <c r="Y274" s="278">
        <f t="shared" ref="Y274" si="2324">IFERROR($D274*Z274,0)</f>
        <v>0</v>
      </c>
      <c r="Z274" s="561"/>
      <c r="AA274" s="278">
        <f t="shared" ref="AA274" si="2325">IFERROR($D274*AB274,0)</f>
        <v>0</v>
      </c>
      <c r="AB274" s="561" t="s">
        <v>1053</v>
      </c>
      <c r="AC274" s="278">
        <f t="shared" ref="AC274" si="2326">IFERROR($D274*AD274,0)</f>
        <v>0</v>
      </c>
      <c r="AD274" s="561" t="s">
        <v>1053</v>
      </c>
      <c r="AE274" s="278">
        <f t="shared" ref="AE274" si="2327">IFERROR($D274*AF274,0)</f>
        <v>0</v>
      </c>
      <c r="AF274" s="561" t="s">
        <v>1053</v>
      </c>
      <c r="AG274" s="278">
        <f t="shared" ref="AG274" si="2328">IFERROR($D274*AH274,0)</f>
        <v>0</v>
      </c>
      <c r="AH274" s="561" t="s">
        <v>1053</v>
      </c>
      <c r="AI274" s="278">
        <f t="shared" ref="AI274" si="2329">IFERROR($D274*AJ274,0)</f>
        <v>0</v>
      </c>
      <c r="AJ274" s="561" t="s">
        <v>1053</v>
      </c>
      <c r="AK274" s="278">
        <f t="shared" ref="AK274" si="2330">IFERROR($D274*AL274,0)</f>
        <v>0</v>
      </c>
      <c r="AL274" s="561"/>
      <c r="AM274" s="278">
        <f t="shared" ref="AM274" si="2331">IFERROR($D274*AN274,0)</f>
        <v>0</v>
      </c>
      <c r="AN274" s="561" t="s">
        <v>1053</v>
      </c>
      <c r="AO274" s="278">
        <f t="shared" ref="AO274" si="2332">IFERROR($D274*AP274,0)</f>
        <v>0</v>
      </c>
      <c r="AP274" s="561"/>
      <c r="AQ274" s="278">
        <f t="shared" ref="AQ274" si="2333">IFERROR($D274*AR274,0)</f>
        <v>0</v>
      </c>
      <c r="AR274" s="561"/>
      <c r="AS274" s="278">
        <f t="shared" ref="AS274" si="2334">IFERROR($D274*AT274,0)</f>
        <v>0</v>
      </c>
      <c r="AT274" s="561"/>
      <c r="AU274" s="278">
        <f t="shared" ref="AU274" si="2335">IFERROR($D274*AV274,0)</f>
        <v>0</v>
      </c>
      <c r="AV274" s="561"/>
      <c r="AW274" s="278">
        <f t="shared" ref="AW274" si="2336">IFERROR($D274*AX274,0)</f>
        <v>0</v>
      </c>
      <c r="AX274" s="561"/>
      <c r="AY274" s="278">
        <f t="shared" ref="AY274" si="2337">IFERROR($D274*AZ274,0)</f>
        <v>0</v>
      </c>
      <c r="AZ274" s="561"/>
      <c r="BA274" s="278">
        <f t="shared" ref="BA274" si="2338">IFERROR($D274*BB274,0)</f>
        <v>0</v>
      </c>
      <c r="BB274" s="561"/>
      <c r="BC274" s="278">
        <f t="shared" ref="BC274" si="2339">IFERROR($D274*BD274,0)</f>
        <v>0</v>
      </c>
      <c r="BD274" s="561" t="s">
        <v>1053</v>
      </c>
      <c r="BE274" s="278">
        <f t="shared" ref="BE274" si="2340">IFERROR($D274*BF274,0)</f>
        <v>0</v>
      </c>
      <c r="BF274" s="561"/>
      <c r="BG274" s="278">
        <f t="shared" ref="BG274" si="2341">IFERROR($D274*BH274,0)</f>
        <v>0</v>
      </c>
      <c r="BH274" s="561"/>
      <c r="BI274" s="278">
        <f t="shared" ref="BI274" si="2342">IFERROR($D274*BJ274,0)</f>
        <v>0</v>
      </c>
      <c r="BJ274" s="561"/>
      <c r="BK274" s="278">
        <f t="shared" ref="BK274" si="2343">IFERROR($D274*BL274,0)</f>
        <v>0</v>
      </c>
      <c r="BL274" s="561"/>
      <c r="BM274" s="278">
        <f t="shared" ref="BM274" si="2344">IFERROR($D274*BN274,0)</f>
        <v>0</v>
      </c>
      <c r="BN274" s="561"/>
      <c r="BO274" s="278">
        <f t="shared" ref="BO274" si="2345">IFERROR($D274*BP274,0)</f>
        <v>0</v>
      </c>
      <c r="BP274" s="561"/>
      <c r="BQ274" s="563">
        <f t="shared" ref="BQ274" si="2346">SUM(BN274,BL274,BJ274,BH274,BF274,BD274,BB274,AZ274,AX274,AV274,AT274,AR274,AP274,AN274,AL274,AJ274,AH274,AF274,AD274,AB274,Z274,X274,V274,T274,R274,P274,N274,L274,J274,H274,BP274)</f>
        <v>0</v>
      </c>
      <c r="BR274" s="322">
        <f t="shared" si="2282"/>
        <v>0</v>
      </c>
      <c r="BS274" s="27" t="b">
        <f>D274='Orçamento Detalhado'!J280</f>
        <v>1</v>
      </c>
    </row>
    <row r="275" spans="2:71" ht="18" customHeight="1" outlineLevel="2" thickTop="1" thickBot="1">
      <c r="B275" s="213" t="s">
        <v>663</v>
      </c>
      <c r="C275" s="275" t="str">
        <f>IF(VLOOKUP(B275,'Orçamento Detalhado'!$A$11:$I$531,4,)="","",(VLOOKUP(B275,'Orçamento Detalhado'!$A$11:$I$531,4,)))</f>
        <v/>
      </c>
      <c r="D275" s="276" t="str">
        <f>IF(B275="","",VLOOKUP($B275,'Orçamento Detalhado'!$A$11:$J$531,10,))</f>
        <v/>
      </c>
      <c r="E275" s="277">
        <f t="shared" si="2283"/>
        <v>0</v>
      </c>
      <c r="F275" s="574">
        <v>271</v>
      </c>
      <c r="G275" s="278">
        <f t="shared" si="2284"/>
        <v>0</v>
      </c>
      <c r="H275" s="561"/>
      <c r="I275" s="278">
        <f t="shared" si="2285"/>
        <v>0</v>
      </c>
      <c r="J275" s="561"/>
      <c r="K275" s="278">
        <f t="shared" si="2286"/>
        <v>0</v>
      </c>
      <c r="L275" s="561"/>
      <c r="M275" s="278">
        <f t="shared" si="2287"/>
        <v>0</v>
      </c>
      <c r="N275" s="561"/>
      <c r="O275" s="278">
        <f t="shared" si="2288"/>
        <v>0</v>
      </c>
      <c r="P275" s="561"/>
      <c r="Q275" s="278">
        <f t="shared" si="2289"/>
        <v>0</v>
      </c>
      <c r="R275" s="561"/>
      <c r="S275" s="278">
        <f t="shared" si="2290"/>
        <v>0</v>
      </c>
      <c r="T275" s="561"/>
      <c r="U275" s="278">
        <f t="shared" si="2291"/>
        <v>0</v>
      </c>
      <c r="V275" s="561"/>
      <c r="W275" s="278">
        <f t="shared" si="2292"/>
        <v>0</v>
      </c>
      <c r="X275" s="561"/>
      <c r="Y275" s="278">
        <f t="shared" si="2293"/>
        <v>0</v>
      </c>
      <c r="Z275" s="561"/>
      <c r="AA275" s="278">
        <f t="shared" si="2294"/>
        <v>0</v>
      </c>
      <c r="AB275" s="561" t="s">
        <v>1053</v>
      </c>
      <c r="AC275" s="278">
        <f t="shared" si="2314"/>
        <v>0</v>
      </c>
      <c r="AD275" s="561" t="s">
        <v>1053</v>
      </c>
      <c r="AE275" s="278">
        <f t="shared" si="2295"/>
        <v>0</v>
      </c>
      <c r="AF275" s="561" t="s">
        <v>1053</v>
      </c>
      <c r="AG275" s="278">
        <f t="shared" si="2296"/>
        <v>0</v>
      </c>
      <c r="AH275" s="561" t="s">
        <v>1053</v>
      </c>
      <c r="AI275" s="278">
        <f t="shared" si="2297"/>
        <v>0</v>
      </c>
      <c r="AJ275" s="561" t="s">
        <v>1053</v>
      </c>
      <c r="AK275" s="278">
        <f t="shared" si="2298"/>
        <v>0</v>
      </c>
      <c r="AL275" s="561" t="s">
        <v>1053</v>
      </c>
      <c r="AM275" s="278">
        <f t="shared" si="2299"/>
        <v>0</v>
      </c>
      <c r="AN275" s="561" t="s">
        <v>1053</v>
      </c>
      <c r="AO275" s="278">
        <f t="shared" si="2300"/>
        <v>0</v>
      </c>
      <c r="AP275" s="561"/>
      <c r="AQ275" s="278">
        <f t="shared" si="2301"/>
        <v>0</v>
      </c>
      <c r="AR275" s="561"/>
      <c r="AS275" s="278">
        <f t="shared" si="2302"/>
        <v>0</v>
      </c>
      <c r="AT275" s="561"/>
      <c r="AU275" s="278">
        <f t="shared" si="2303"/>
        <v>0</v>
      </c>
      <c r="AV275" s="561"/>
      <c r="AW275" s="278">
        <f t="shared" si="2304"/>
        <v>0</v>
      </c>
      <c r="AX275" s="561"/>
      <c r="AY275" s="278">
        <f t="shared" si="2305"/>
        <v>0</v>
      </c>
      <c r="AZ275" s="561"/>
      <c r="BA275" s="278">
        <f t="shared" si="2306"/>
        <v>0</v>
      </c>
      <c r="BB275" s="561" t="s">
        <v>1053</v>
      </c>
      <c r="BC275" s="278">
        <f t="shared" si="2307"/>
        <v>0</v>
      </c>
      <c r="BD275" s="561" t="s">
        <v>1053</v>
      </c>
      <c r="BE275" s="278">
        <f t="shared" si="2308"/>
        <v>0</v>
      </c>
      <c r="BF275" s="561"/>
      <c r="BG275" s="278">
        <f t="shared" si="2309"/>
        <v>0</v>
      </c>
      <c r="BH275" s="561"/>
      <c r="BI275" s="278">
        <f t="shared" si="2310"/>
        <v>0</v>
      </c>
      <c r="BJ275" s="561"/>
      <c r="BK275" s="278">
        <f t="shared" si="2311"/>
        <v>0</v>
      </c>
      <c r="BL275" s="561"/>
      <c r="BM275" s="278">
        <f t="shared" si="2312"/>
        <v>0</v>
      </c>
      <c r="BN275" s="561"/>
      <c r="BO275" s="278">
        <f t="shared" si="2313"/>
        <v>0</v>
      </c>
      <c r="BP275" s="561"/>
      <c r="BQ275" s="563">
        <f t="shared" si="2281"/>
        <v>0</v>
      </c>
      <c r="BR275" s="322">
        <f t="shared" si="2282"/>
        <v>0</v>
      </c>
      <c r="BS275" s="27" t="b">
        <f>D275='Orçamento Detalhado'!J281</f>
        <v>1</v>
      </c>
    </row>
    <row r="276" spans="2:71" ht="18" customHeight="1" outlineLevel="2" thickTop="1" thickBot="1">
      <c r="B276" s="213" t="s">
        <v>664</v>
      </c>
      <c r="C276" s="275" t="str">
        <f>IF(VLOOKUP(B276,'Orçamento Detalhado'!$A$11:$I$531,4,)="","",(VLOOKUP(B276,'Orçamento Detalhado'!$A$11:$I$531,4,)))</f>
        <v/>
      </c>
      <c r="D276" s="276" t="str">
        <f>IF(B276="","",VLOOKUP($B276,'Orçamento Detalhado'!$A$11:$J$531,10,))</f>
        <v/>
      </c>
      <c r="E276" s="277">
        <f t="shared" si="2283"/>
        <v>0</v>
      </c>
      <c r="F276" s="574">
        <v>272</v>
      </c>
      <c r="G276" s="278">
        <f t="shared" ref="G276:G277" si="2347">IFERROR($D276*H276,0)</f>
        <v>0</v>
      </c>
      <c r="H276" s="561"/>
      <c r="I276" s="278">
        <f t="shared" ref="I276:I277" si="2348">IFERROR($D276*J276,0)</f>
        <v>0</v>
      </c>
      <c r="J276" s="561"/>
      <c r="K276" s="278">
        <f t="shared" ref="K276:K277" si="2349">IFERROR($D276*L276,0)</f>
        <v>0</v>
      </c>
      <c r="L276" s="561"/>
      <c r="M276" s="278">
        <f t="shared" ref="M276:M277" si="2350">IFERROR($D276*N276,0)</f>
        <v>0</v>
      </c>
      <c r="N276" s="561"/>
      <c r="O276" s="278">
        <f t="shared" ref="O276:O277" si="2351">IFERROR($D276*P276,0)</f>
        <v>0</v>
      </c>
      <c r="P276" s="561"/>
      <c r="Q276" s="278">
        <f t="shared" ref="Q276:Q277" si="2352">IFERROR($D276*R276,0)</f>
        <v>0</v>
      </c>
      <c r="R276" s="561"/>
      <c r="S276" s="278">
        <f t="shared" ref="S276:S277" si="2353">IFERROR($D276*T276,0)</f>
        <v>0</v>
      </c>
      <c r="T276" s="561"/>
      <c r="U276" s="278">
        <f t="shared" ref="U276:U277" si="2354">IFERROR($D276*V276,0)</f>
        <v>0</v>
      </c>
      <c r="V276" s="561"/>
      <c r="W276" s="278">
        <f t="shared" ref="W276:W277" si="2355">IFERROR($D276*X276,0)</f>
        <v>0</v>
      </c>
      <c r="X276" s="561"/>
      <c r="Y276" s="278">
        <f t="shared" ref="Y276:Y277" si="2356">IFERROR($D276*Z276,0)</f>
        <v>0</v>
      </c>
      <c r="Z276" s="561"/>
      <c r="AA276" s="278">
        <f t="shared" ref="AA276:AA277" si="2357">IFERROR($D276*AB276,0)</f>
        <v>0</v>
      </c>
      <c r="AB276" s="561" t="s">
        <v>1053</v>
      </c>
      <c r="AC276" s="278">
        <f t="shared" ref="AC276:AC277" si="2358">IFERROR($D276*AD276,0)</f>
        <v>0</v>
      </c>
      <c r="AD276" s="561" t="s">
        <v>1053</v>
      </c>
      <c r="AE276" s="278">
        <f t="shared" ref="AE276:AE277" si="2359">IFERROR($D276*AF276,0)</f>
        <v>0</v>
      </c>
      <c r="AF276" s="561" t="s">
        <v>1053</v>
      </c>
      <c r="AG276" s="278">
        <f t="shared" ref="AG276:AG277" si="2360">IFERROR($D276*AH276,0)</f>
        <v>0</v>
      </c>
      <c r="AH276" s="561" t="s">
        <v>1053</v>
      </c>
      <c r="AI276" s="278">
        <f t="shared" ref="AI276:AI277" si="2361">IFERROR($D276*AJ276,0)</f>
        <v>0</v>
      </c>
      <c r="AJ276" s="561" t="s">
        <v>1053</v>
      </c>
      <c r="AK276" s="278">
        <f t="shared" ref="AK276:AK277" si="2362">IFERROR($D276*AL276,0)</f>
        <v>0</v>
      </c>
      <c r="AL276" s="561" t="s">
        <v>1053</v>
      </c>
      <c r="AM276" s="278">
        <f t="shared" ref="AM276:AM277" si="2363">IFERROR($D276*AN276,0)</f>
        <v>0</v>
      </c>
      <c r="AN276" s="561" t="s">
        <v>1053</v>
      </c>
      <c r="AO276" s="278">
        <f t="shared" ref="AO276:AO277" si="2364">IFERROR($D276*AP276,0)</f>
        <v>0</v>
      </c>
      <c r="AP276" s="561" t="s">
        <v>1053</v>
      </c>
      <c r="AQ276" s="278">
        <f t="shared" ref="AQ276:AQ277" si="2365">IFERROR($D276*AR276,0)</f>
        <v>0</v>
      </c>
      <c r="AR276" s="561"/>
      <c r="AS276" s="278">
        <f t="shared" ref="AS276:AS277" si="2366">IFERROR($D276*AT276,0)</f>
        <v>0</v>
      </c>
      <c r="AT276" s="561"/>
      <c r="AU276" s="278">
        <f t="shared" ref="AU276:AU277" si="2367">IFERROR($D276*AV276,0)</f>
        <v>0</v>
      </c>
      <c r="AV276" s="561"/>
      <c r="AW276" s="278">
        <f t="shared" ref="AW276:AW277" si="2368">IFERROR($D276*AX276,0)</f>
        <v>0</v>
      </c>
      <c r="AX276" s="561"/>
      <c r="AY276" s="278">
        <f t="shared" ref="AY276:AY277" si="2369">IFERROR($D276*AZ276,0)</f>
        <v>0</v>
      </c>
      <c r="AZ276" s="561"/>
      <c r="BA276" s="278">
        <f t="shared" ref="BA276:BA277" si="2370">IFERROR($D276*BB276,0)</f>
        <v>0</v>
      </c>
      <c r="BB276" s="561" t="s">
        <v>1053</v>
      </c>
      <c r="BC276" s="278">
        <f t="shared" ref="BC276:BC277" si="2371">IFERROR($D276*BD276,0)</f>
        <v>0</v>
      </c>
      <c r="BD276" s="561" t="s">
        <v>1053</v>
      </c>
      <c r="BE276" s="278">
        <f t="shared" ref="BE276:BE277" si="2372">IFERROR($D276*BF276,0)</f>
        <v>0</v>
      </c>
      <c r="BF276" s="561"/>
      <c r="BG276" s="278">
        <f t="shared" ref="BG276:BG277" si="2373">IFERROR($D276*BH276,0)</f>
        <v>0</v>
      </c>
      <c r="BH276" s="561"/>
      <c r="BI276" s="278">
        <f t="shared" ref="BI276:BI277" si="2374">IFERROR($D276*BJ276,0)</f>
        <v>0</v>
      </c>
      <c r="BJ276" s="561"/>
      <c r="BK276" s="278">
        <f t="shared" ref="BK276:BK277" si="2375">IFERROR($D276*BL276,0)</f>
        <v>0</v>
      </c>
      <c r="BL276" s="561"/>
      <c r="BM276" s="278">
        <f t="shared" ref="BM276:BM277" si="2376">IFERROR($D276*BN276,0)</f>
        <v>0</v>
      </c>
      <c r="BN276" s="561"/>
      <c r="BO276" s="278">
        <f t="shared" ref="BO276:BO277" si="2377">IFERROR($D276*BP276,0)</f>
        <v>0</v>
      </c>
      <c r="BP276" s="561"/>
      <c r="BQ276" s="563">
        <f t="shared" ref="BQ276:BQ277" si="2378">SUM(BN276,BL276,BJ276,BH276,BF276,BD276,BB276,AZ276,AX276,AV276,AT276,AR276,AP276,AN276,AL276,AJ276,AH276,AF276,AD276,AB276,Z276,X276,V276,T276,R276,P276,N276,L276,J276,H276,BP276)</f>
        <v>0</v>
      </c>
      <c r="BR276" s="322">
        <f t="shared" si="2282"/>
        <v>0</v>
      </c>
      <c r="BS276" s="27" t="b">
        <f>D276='Orçamento Detalhado'!J282</f>
        <v>1</v>
      </c>
    </row>
    <row r="277" spans="2:71" ht="18" customHeight="1" outlineLevel="2" thickTop="1" thickBot="1">
      <c r="B277" s="213" t="s">
        <v>665</v>
      </c>
      <c r="C277" s="275" t="str">
        <f>IF(VLOOKUP(B277,'Orçamento Detalhado'!$A$11:$I$531,4,)="","",(VLOOKUP(B277,'Orçamento Detalhado'!$A$11:$I$531,4,)))</f>
        <v/>
      </c>
      <c r="D277" s="276" t="str">
        <f>IF(B277="","",VLOOKUP($B277,'Orçamento Detalhado'!$A$11:$J$531,10,))</f>
        <v/>
      </c>
      <c r="E277" s="277">
        <f t="shared" si="2283"/>
        <v>0</v>
      </c>
      <c r="F277" s="574">
        <v>273</v>
      </c>
      <c r="G277" s="278">
        <f t="shared" si="2347"/>
        <v>0</v>
      </c>
      <c r="H277" s="561"/>
      <c r="I277" s="278">
        <f t="shared" si="2348"/>
        <v>0</v>
      </c>
      <c r="J277" s="561"/>
      <c r="K277" s="278">
        <f t="shared" si="2349"/>
        <v>0</v>
      </c>
      <c r="L277" s="561"/>
      <c r="M277" s="278">
        <f t="shared" si="2350"/>
        <v>0</v>
      </c>
      <c r="N277" s="561"/>
      <c r="O277" s="278">
        <f t="shared" si="2351"/>
        <v>0</v>
      </c>
      <c r="P277" s="561"/>
      <c r="Q277" s="278">
        <f t="shared" si="2352"/>
        <v>0</v>
      </c>
      <c r="R277" s="561"/>
      <c r="S277" s="278">
        <f t="shared" si="2353"/>
        <v>0</v>
      </c>
      <c r="T277" s="561"/>
      <c r="U277" s="278">
        <f t="shared" si="2354"/>
        <v>0</v>
      </c>
      <c r="V277" s="561"/>
      <c r="W277" s="278">
        <f t="shared" si="2355"/>
        <v>0</v>
      </c>
      <c r="X277" s="561"/>
      <c r="Y277" s="278">
        <f t="shared" si="2356"/>
        <v>0</v>
      </c>
      <c r="Z277" s="561"/>
      <c r="AA277" s="278">
        <f t="shared" si="2357"/>
        <v>0</v>
      </c>
      <c r="AB277" s="561" t="s">
        <v>1053</v>
      </c>
      <c r="AC277" s="278">
        <f t="shared" si="2358"/>
        <v>0</v>
      </c>
      <c r="AD277" s="561" t="s">
        <v>1053</v>
      </c>
      <c r="AE277" s="278">
        <f t="shared" si="2359"/>
        <v>0</v>
      </c>
      <c r="AF277" s="561" t="s">
        <v>1053</v>
      </c>
      <c r="AG277" s="278">
        <f t="shared" si="2360"/>
        <v>0</v>
      </c>
      <c r="AH277" s="561" t="s">
        <v>1053</v>
      </c>
      <c r="AI277" s="278">
        <f t="shared" si="2361"/>
        <v>0</v>
      </c>
      <c r="AJ277" s="561" t="s">
        <v>1053</v>
      </c>
      <c r="AK277" s="278">
        <f t="shared" si="2362"/>
        <v>0</v>
      </c>
      <c r="AL277" s="561" t="s">
        <v>1053</v>
      </c>
      <c r="AM277" s="278">
        <f t="shared" si="2363"/>
        <v>0</v>
      </c>
      <c r="AN277" s="561" t="s">
        <v>1053</v>
      </c>
      <c r="AO277" s="278">
        <f t="shared" si="2364"/>
        <v>0</v>
      </c>
      <c r="AP277" s="561" t="s">
        <v>1053</v>
      </c>
      <c r="AQ277" s="278">
        <f t="shared" si="2365"/>
        <v>0</v>
      </c>
      <c r="AR277" s="561"/>
      <c r="AS277" s="278">
        <f t="shared" si="2366"/>
        <v>0</v>
      </c>
      <c r="AT277" s="561"/>
      <c r="AU277" s="278">
        <f t="shared" si="2367"/>
        <v>0</v>
      </c>
      <c r="AV277" s="561"/>
      <c r="AW277" s="278">
        <f t="shared" si="2368"/>
        <v>0</v>
      </c>
      <c r="AX277" s="561"/>
      <c r="AY277" s="278">
        <f t="shared" si="2369"/>
        <v>0</v>
      </c>
      <c r="AZ277" s="561"/>
      <c r="BA277" s="278">
        <f t="shared" si="2370"/>
        <v>0</v>
      </c>
      <c r="BB277" s="561" t="s">
        <v>1053</v>
      </c>
      <c r="BC277" s="278">
        <f t="shared" si="2371"/>
        <v>0</v>
      </c>
      <c r="BD277" s="561" t="s">
        <v>1053</v>
      </c>
      <c r="BE277" s="278">
        <f t="shared" si="2372"/>
        <v>0</v>
      </c>
      <c r="BF277" s="561"/>
      <c r="BG277" s="278">
        <f t="shared" si="2373"/>
        <v>0</v>
      </c>
      <c r="BH277" s="561"/>
      <c r="BI277" s="278">
        <f t="shared" si="2374"/>
        <v>0</v>
      </c>
      <c r="BJ277" s="561"/>
      <c r="BK277" s="278">
        <f t="shared" si="2375"/>
        <v>0</v>
      </c>
      <c r="BL277" s="561"/>
      <c r="BM277" s="278">
        <f t="shared" si="2376"/>
        <v>0</v>
      </c>
      <c r="BN277" s="561"/>
      <c r="BO277" s="278">
        <f t="shared" si="2377"/>
        <v>0</v>
      </c>
      <c r="BP277" s="561"/>
      <c r="BQ277" s="563">
        <f t="shared" si="2378"/>
        <v>0</v>
      </c>
      <c r="BR277" s="322">
        <f t="shared" si="2282"/>
        <v>0</v>
      </c>
      <c r="BS277" s="27" t="b">
        <f>D277='Orçamento Detalhado'!J283</f>
        <v>1</v>
      </c>
    </row>
    <row r="278" spans="2:71" ht="18" customHeight="1" outlineLevel="2" thickTop="1" thickBot="1">
      <c r="B278" s="213" t="s">
        <v>666</v>
      </c>
      <c r="C278" s="275" t="str">
        <f>IF(VLOOKUP(B278,'Orçamento Detalhado'!$A$11:$I$531,4,)="","",(VLOOKUP(B278,'Orçamento Detalhado'!$A$11:$I$531,4,)))</f>
        <v/>
      </c>
      <c r="D278" s="276" t="str">
        <f>IF(B278="","",VLOOKUP($B278,'Orçamento Detalhado'!$A$11:$J$531,10,))</f>
        <v/>
      </c>
      <c r="E278" s="277">
        <f t="shared" si="2283"/>
        <v>0</v>
      </c>
      <c r="F278" s="574">
        <v>274</v>
      </c>
      <c r="G278" s="278">
        <f t="shared" ref="G278" si="2379">IFERROR($D278*H278,0)</f>
        <v>0</v>
      </c>
      <c r="H278" s="561"/>
      <c r="I278" s="278">
        <f t="shared" ref="I278" si="2380">IFERROR($D278*J278,0)</f>
        <v>0</v>
      </c>
      <c r="J278" s="561"/>
      <c r="K278" s="278">
        <f t="shared" ref="K278" si="2381">IFERROR($D278*L278,0)</f>
        <v>0</v>
      </c>
      <c r="L278" s="561"/>
      <c r="M278" s="278">
        <f t="shared" ref="M278" si="2382">IFERROR($D278*N278,0)</f>
        <v>0</v>
      </c>
      <c r="N278" s="561"/>
      <c r="O278" s="278">
        <f t="shared" ref="O278" si="2383">IFERROR($D278*P278,0)</f>
        <v>0</v>
      </c>
      <c r="P278" s="561"/>
      <c r="Q278" s="278">
        <f t="shared" ref="Q278" si="2384">IFERROR($D278*R278,0)</f>
        <v>0</v>
      </c>
      <c r="R278" s="561"/>
      <c r="S278" s="278">
        <f t="shared" ref="S278" si="2385">IFERROR($D278*T278,0)</f>
        <v>0</v>
      </c>
      <c r="T278" s="561"/>
      <c r="U278" s="278">
        <f t="shared" ref="U278" si="2386">IFERROR($D278*V278,0)</f>
        <v>0</v>
      </c>
      <c r="V278" s="561"/>
      <c r="W278" s="278">
        <f t="shared" ref="W278" si="2387">IFERROR($D278*X278,0)</f>
        <v>0</v>
      </c>
      <c r="X278" s="561"/>
      <c r="Y278" s="278">
        <f t="shared" ref="Y278" si="2388">IFERROR($D278*Z278,0)</f>
        <v>0</v>
      </c>
      <c r="Z278" s="561"/>
      <c r="AA278" s="278">
        <f t="shared" ref="AA278" si="2389">IFERROR($D278*AB278,0)</f>
        <v>0</v>
      </c>
      <c r="AB278" s="561" t="s">
        <v>1053</v>
      </c>
      <c r="AC278" s="278">
        <f t="shared" ref="AC278" si="2390">IFERROR($D278*AD278,0)</f>
        <v>0</v>
      </c>
      <c r="AD278" s="561" t="s">
        <v>1053</v>
      </c>
      <c r="AE278" s="278">
        <f t="shared" ref="AE278" si="2391">IFERROR($D278*AF278,0)</f>
        <v>0</v>
      </c>
      <c r="AF278" s="561" t="s">
        <v>1053</v>
      </c>
      <c r="AG278" s="278">
        <f t="shared" ref="AG278" si="2392">IFERROR($D278*AH278,0)</f>
        <v>0</v>
      </c>
      <c r="AH278" s="561" t="s">
        <v>1053</v>
      </c>
      <c r="AI278" s="278">
        <f t="shared" ref="AI278" si="2393">IFERROR($D278*AJ278,0)</f>
        <v>0</v>
      </c>
      <c r="AJ278" s="561" t="s">
        <v>1053</v>
      </c>
      <c r="AK278" s="278">
        <f t="shared" ref="AK278" si="2394">IFERROR($D278*AL278,0)</f>
        <v>0</v>
      </c>
      <c r="AL278" s="561" t="s">
        <v>1053</v>
      </c>
      <c r="AM278" s="278">
        <f t="shared" ref="AM278" si="2395">IFERROR($D278*AN278,0)</f>
        <v>0</v>
      </c>
      <c r="AN278" s="561" t="s">
        <v>1053</v>
      </c>
      <c r="AO278" s="278">
        <f t="shared" ref="AO278" si="2396">IFERROR($D278*AP278,0)</f>
        <v>0</v>
      </c>
      <c r="AP278" s="561" t="s">
        <v>1053</v>
      </c>
      <c r="AQ278" s="278">
        <f t="shared" ref="AQ278" si="2397">IFERROR($D278*AR278,0)</f>
        <v>0</v>
      </c>
      <c r="AR278" s="561"/>
      <c r="AS278" s="278">
        <f t="shared" ref="AS278" si="2398">IFERROR($D278*AT278,0)</f>
        <v>0</v>
      </c>
      <c r="AT278" s="561"/>
      <c r="AU278" s="278">
        <f t="shared" ref="AU278" si="2399">IFERROR($D278*AV278,0)</f>
        <v>0</v>
      </c>
      <c r="AV278" s="561"/>
      <c r="AW278" s="278">
        <f t="shared" ref="AW278" si="2400">IFERROR($D278*AX278,0)</f>
        <v>0</v>
      </c>
      <c r="AX278" s="561"/>
      <c r="AY278" s="278">
        <f t="shared" ref="AY278" si="2401">IFERROR($D278*AZ278,0)</f>
        <v>0</v>
      </c>
      <c r="AZ278" s="561"/>
      <c r="BA278" s="278">
        <f t="shared" ref="BA278" si="2402">IFERROR($D278*BB278,0)</f>
        <v>0</v>
      </c>
      <c r="BB278" s="561" t="s">
        <v>1053</v>
      </c>
      <c r="BC278" s="278">
        <f t="shared" ref="BC278" si="2403">IFERROR($D278*BD278,0)</f>
        <v>0</v>
      </c>
      <c r="BD278" s="561" t="s">
        <v>1053</v>
      </c>
      <c r="BE278" s="278">
        <f t="shared" ref="BE278" si="2404">IFERROR($D278*BF278,0)</f>
        <v>0</v>
      </c>
      <c r="BF278" s="561"/>
      <c r="BG278" s="278">
        <f t="shared" ref="BG278" si="2405">IFERROR($D278*BH278,0)</f>
        <v>0</v>
      </c>
      <c r="BH278" s="561"/>
      <c r="BI278" s="278">
        <f t="shared" ref="BI278" si="2406">IFERROR($D278*BJ278,0)</f>
        <v>0</v>
      </c>
      <c r="BJ278" s="561"/>
      <c r="BK278" s="278">
        <f t="shared" ref="BK278" si="2407">IFERROR($D278*BL278,0)</f>
        <v>0</v>
      </c>
      <c r="BL278" s="561"/>
      <c r="BM278" s="278">
        <f t="shared" ref="BM278" si="2408">IFERROR($D278*BN278,0)</f>
        <v>0</v>
      </c>
      <c r="BN278" s="561"/>
      <c r="BO278" s="278">
        <f t="shared" ref="BO278" si="2409">IFERROR($D278*BP278,0)</f>
        <v>0</v>
      </c>
      <c r="BP278" s="561"/>
      <c r="BQ278" s="563">
        <f t="shared" ref="BQ278" si="2410">SUM(BN278,BL278,BJ278,BH278,BF278,BD278,BB278,AZ278,AX278,AV278,AT278,AR278,AP278,AN278,AL278,AJ278,AH278,AF278,AD278,AB278,Z278,X278,V278,T278,R278,P278,N278,L278,J278,H278,BP278)</f>
        <v>0</v>
      </c>
      <c r="BR278" s="322">
        <f t="shared" si="2282"/>
        <v>0</v>
      </c>
      <c r="BS278" s="27" t="b">
        <f>D278='Orçamento Detalhado'!J284</f>
        <v>1</v>
      </c>
    </row>
    <row r="279" spans="2:71" ht="18" customHeight="1" outlineLevel="2" thickTop="1" thickBot="1">
      <c r="B279" s="213" t="s">
        <v>667</v>
      </c>
      <c r="C279" s="275" t="str">
        <f>IF(VLOOKUP(B279,'Orçamento Detalhado'!$A$11:$I$531,4,)="","",(VLOOKUP(B279,'Orçamento Detalhado'!$A$11:$I$531,4,)))</f>
        <v/>
      </c>
      <c r="D279" s="276" t="str">
        <f>IF(B279="","",VLOOKUP($B279,'Orçamento Detalhado'!$A$11:$J$531,10,))</f>
        <v/>
      </c>
      <c r="E279" s="277">
        <f t="shared" si="2283"/>
        <v>0</v>
      </c>
      <c r="F279" s="574">
        <v>275</v>
      </c>
      <c r="G279" s="278">
        <f t="shared" ref="G279" si="2411">IFERROR($D279*H279,0)</f>
        <v>0</v>
      </c>
      <c r="H279" s="561"/>
      <c r="I279" s="278">
        <f t="shared" ref="I279" si="2412">IFERROR($D279*J279,0)</f>
        <v>0</v>
      </c>
      <c r="J279" s="561"/>
      <c r="K279" s="278">
        <f t="shared" ref="K279" si="2413">IFERROR($D279*L279,0)</f>
        <v>0</v>
      </c>
      <c r="L279" s="561"/>
      <c r="M279" s="278">
        <f t="shared" ref="M279" si="2414">IFERROR($D279*N279,0)</f>
        <v>0</v>
      </c>
      <c r="N279" s="561"/>
      <c r="O279" s="278">
        <f t="shared" ref="O279" si="2415">IFERROR($D279*P279,0)</f>
        <v>0</v>
      </c>
      <c r="P279" s="561"/>
      <c r="Q279" s="278">
        <f t="shared" ref="Q279" si="2416">IFERROR($D279*R279,0)</f>
        <v>0</v>
      </c>
      <c r="R279" s="561"/>
      <c r="S279" s="278">
        <f t="shared" ref="S279" si="2417">IFERROR($D279*T279,0)</f>
        <v>0</v>
      </c>
      <c r="T279" s="561"/>
      <c r="U279" s="278">
        <f t="shared" ref="U279" si="2418">IFERROR($D279*V279,0)</f>
        <v>0</v>
      </c>
      <c r="V279" s="561"/>
      <c r="W279" s="278">
        <f t="shared" ref="W279" si="2419">IFERROR($D279*X279,0)</f>
        <v>0</v>
      </c>
      <c r="X279" s="561"/>
      <c r="Y279" s="278">
        <f t="shared" ref="Y279" si="2420">IFERROR($D279*Z279,0)</f>
        <v>0</v>
      </c>
      <c r="Z279" s="561"/>
      <c r="AA279" s="278">
        <f t="shared" ref="AA279" si="2421">IFERROR($D279*AB279,0)</f>
        <v>0</v>
      </c>
      <c r="AB279" s="561" t="s">
        <v>1053</v>
      </c>
      <c r="AC279" s="278">
        <f t="shared" ref="AC279" si="2422">IFERROR($D279*AD279,0)</f>
        <v>0</v>
      </c>
      <c r="AD279" s="561" t="s">
        <v>1053</v>
      </c>
      <c r="AE279" s="278">
        <f t="shared" ref="AE279" si="2423">IFERROR($D279*AF279,0)</f>
        <v>0</v>
      </c>
      <c r="AF279" s="561" t="s">
        <v>1053</v>
      </c>
      <c r="AG279" s="278">
        <f t="shared" ref="AG279" si="2424">IFERROR($D279*AH279,0)</f>
        <v>0</v>
      </c>
      <c r="AH279" s="561" t="s">
        <v>1053</v>
      </c>
      <c r="AI279" s="278">
        <f t="shared" ref="AI279" si="2425">IFERROR($D279*AJ279,0)</f>
        <v>0</v>
      </c>
      <c r="AJ279" s="561" t="s">
        <v>1053</v>
      </c>
      <c r="AK279" s="278">
        <f t="shared" ref="AK279" si="2426">IFERROR($D279*AL279,0)</f>
        <v>0</v>
      </c>
      <c r="AL279" s="561" t="s">
        <v>1053</v>
      </c>
      <c r="AM279" s="278">
        <f t="shared" ref="AM279" si="2427">IFERROR($D279*AN279,0)</f>
        <v>0</v>
      </c>
      <c r="AN279" s="561" t="s">
        <v>1053</v>
      </c>
      <c r="AO279" s="278">
        <f t="shared" ref="AO279" si="2428">IFERROR($D279*AP279,0)</f>
        <v>0</v>
      </c>
      <c r="AP279" s="561" t="s">
        <v>1053</v>
      </c>
      <c r="AQ279" s="278">
        <f t="shared" ref="AQ279" si="2429">IFERROR($D279*AR279,0)</f>
        <v>0</v>
      </c>
      <c r="AR279" s="561"/>
      <c r="AS279" s="278">
        <f t="shared" ref="AS279" si="2430">IFERROR($D279*AT279,0)</f>
        <v>0</v>
      </c>
      <c r="AT279" s="561"/>
      <c r="AU279" s="278">
        <f t="shared" ref="AU279" si="2431">IFERROR($D279*AV279,0)</f>
        <v>0</v>
      </c>
      <c r="AV279" s="561"/>
      <c r="AW279" s="278">
        <f t="shared" ref="AW279" si="2432">IFERROR($D279*AX279,0)</f>
        <v>0</v>
      </c>
      <c r="AX279" s="561"/>
      <c r="AY279" s="278">
        <f t="shared" ref="AY279" si="2433">IFERROR($D279*AZ279,0)</f>
        <v>0</v>
      </c>
      <c r="AZ279" s="561"/>
      <c r="BA279" s="278">
        <f t="shared" ref="BA279" si="2434">IFERROR($D279*BB279,0)</f>
        <v>0</v>
      </c>
      <c r="BB279" s="561" t="s">
        <v>1053</v>
      </c>
      <c r="BC279" s="278">
        <f t="shared" ref="BC279" si="2435">IFERROR($D279*BD279,0)</f>
        <v>0</v>
      </c>
      <c r="BD279" s="561" t="s">
        <v>1053</v>
      </c>
      <c r="BE279" s="278">
        <f t="shared" ref="BE279" si="2436">IFERROR($D279*BF279,0)</f>
        <v>0</v>
      </c>
      <c r="BF279" s="561"/>
      <c r="BG279" s="278">
        <f t="shared" ref="BG279" si="2437">IFERROR($D279*BH279,0)</f>
        <v>0</v>
      </c>
      <c r="BH279" s="561"/>
      <c r="BI279" s="278">
        <f t="shared" ref="BI279" si="2438">IFERROR($D279*BJ279,0)</f>
        <v>0</v>
      </c>
      <c r="BJ279" s="561"/>
      <c r="BK279" s="278">
        <f t="shared" ref="BK279" si="2439">IFERROR($D279*BL279,0)</f>
        <v>0</v>
      </c>
      <c r="BL279" s="561"/>
      <c r="BM279" s="278">
        <f t="shared" ref="BM279" si="2440">IFERROR($D279*BN279,0)</f>
        <v>0</v>
      </c>
      <c r="BN279" s="561"/>
      <c r="BO279" s="278">
        <f t="shared" ref="BO279" si="2441">IFERROR($D279*BP279,0)</f>
        <v>0</v>
      </c>
      <c r="BP279" s="561"/>
      <c r="BQ279" s="563">
        <f t="shared" ref="BQ279" si="2442">SUM(BN279,BL279,BJ279,BH279,BF279,BD279,BB279,AZ279,AX279,AV279,AT279,AR279,AP279,AN279,AL279,AJ279,AH279,AF279,AD279,AB279,Z279,X279,V279,T279,R279,P279,N279,L279,J279,H279,BP279)</f>
        <v>0</v>
      </c>
      <c r="BR279" s="322">
        <f t="shared" si="2282"/>
        <v>0</v>
      </c>
      <c r="BS279" s="27" t="b">
        <f>D279='Orçamento Detalhado'!J285</f>
        <v>1</v>
      </c>
    </row>
    <row r="280" spans="2:71" ht="18" customHeight="1" outlineLevel="2" thickTop="1" thickBot="1">
      <c r="B280" s="343" t="s">
        <v>668</v>
      </c>
      <c r="C280" s="352" t="str">
        <f>IF(B280="","",VLOOKUP(B280,'Orçamento Detalhado'!$A$11:$I$531,4,))</f>
        <v>Gás</v>
      </c>
      <c r="D280" s="349"/>
      <c r="E280" s="350"/>
      <c r="F280" s="574">
        <v>276</v>
      </c>
      <c r="G280" s="351"/>
      <c r="H280" s="562"/>
      <c r="I280" s="351"/>
      <c r="J280" s="562"/>
      <c r="K280" s="351"/>
      <c r="L280" s="562"/>
      <c r="M280" s="351"/>
      <c r="N280" s="562"/>
      <c r="O280" s="351"/>
      <c r="P280" s="562"/>
      <c r="Q280" s="351"/>
      <c r="R280" s="562"/>
      <c r="S280" s="351"/>
      <c r="T280" s="562"/>
      <c r="U280" s="351"/>
      <c r="V280" s="562"/>
      <c r="W280" s="351"/>
      <c r="X280" s="562"/>
      <c r="Y280" s="351"/>
      <c r="Z280" s="562"/>
      <c r="AA280" s="351"/>
      <c r="AB280" s="562"/>
      <c r="AC280" s="351"/>
      <c r="AD280" s="562"/>
      <c r="AE280" s="351"/>
      <c r="AF280" s="562"/>
      <c r="AG280" s="351"/>
      <c r="AH280" s="562"/>
      <c r="AI280" s="351"/>
      <c r="AJ280" s="562"/>
      <c r="AK280" s="351"/>
      <c r="AL280" s="562"/>
      <c r="AM280" s="351"/>
      <c r="AN280" s="562"/>
      <c r="AO280" s="351"/>
      <c r="AP280" s="562"/>
      <c r="AQ280" s="351"/>
      <c r="AR280" s="562"/>
      <c r="AS280" s="351"/>
      <c r="AT280" s="562"/>
      <c r="AU280" s="351"/>
      <c r="AV280" s="562"/>
      <c r="AW280" s="351"/>
      <c r="AX280" s="562"/>
      <c r="AY280" s="351"/>
      <c r="AZ280" s="562"/>
      <c r="BA280" s="351"/>
      <c r="BB280" s="562"/>
      <c r="BC280" s="351"/>
      <c r="BD280" s="562"/>
      <c r="BE280" s="351"/>
      <c r="BF280" s="562"/>
      <c r="BG280" s="351"/>
      <c r="BH280" s="562"/>
      <c r="BI280" s="351"/>
      <c r="BJ280" s="562"/>
      <c r="BK280" s="351"/>
      <c r="BL280" s="562"/>
      <c r="BM280" s="351"/>
      <c r="BN280" s="562"/>
      <c r="BO280" s="351"/>
      <c r="BP280" s="562"/>
      <c r="BQ280" s="563">
        <f t="shared" si="2281"/>
        <v>0</v>
      </c>
      <c r="BR280" s="322">
        <f t="shared" si="2282"/>
        <v>0</v>
      </c>
      <c r="BS280" s="27" t="b">
        <f>D280='Orçamento Detalhado'!J286</f>
        <v>1</v>
      </c>
    </row>
    <row r="281" spans="2:71" ht="18" customHeight="1" outlineLevel="2" thickTop="1" thickBot="1">
      <c r="B281" s="213" t="s">
        <v>670</v>
      </c>
      <c r="C281" s="275" t="str">
        <f>IF(VLOOKUP(B281,'Orçamento Detalhado'!$A$11:$I$531,4,)="","",(VLOOKUP(B281,'Orçamento Detalhado'!$A$11:$I$531,4,)))</f>
        <v>Prumadas</v>
      </c>
      <c r="D281" s="276" t="str">
        <f>IF(B281="","",VLOOKUP($B281,'Orçamento Detalhado'!$A$11:$J$531,10,))</f>
        <v/>
      </c>
      <c r="E281" s="277">
        <f t="shared" ref="E281:E286" si="2443">IFERROR(D281/$D$527,0)</f>
        <v>0</v>
      </c>
      <c r="F281" s="574">
        <v>277</v>
      </c>
      <c r="G281" s="278">
        <f t="shared" si="2284"/>
        <v>0</v>
      </c>
      <c r="H281" s="561"/>
      <c r="I281" s="278">
        <f t="shared" si="2285"/>
        <v>0</v>
      </c>
      <c r="J281" s="561"/>
      <c r="K281" s="278">
        <f t="shared" si="2286"/>
        <v>0</v>
      </c>
      <c r="L281" s="561"/>
      <c r="M281" s="278">
        <f t="shared" si="2287"/>
        <v>0</v>
      </c>
      <c r="N281" s="561"/>
      <c r="O281" s="278">
        <f t="shared" si="2288"/>
        <v>0</v>
      </c>
      <c r="P281" s="561"/>
      <c r="Q281" s="278">
        <f t="shared" si="2289"/>
        <v>0</v>
      </c>
      <c r="R281" s="561"/>
      <c r="S281" s="278">
        <f t="shared" si="2290"/>
        <v>0</v>
      </c>
      <c r="T281" s="561"/>
      <c r="U281" s="278">
        <f t="shared" si="2291"/>
        <v>0</v>
      </c>
      <c r="V281" s="561"/>
      <c r="W281" s="278">
        <f t="shared" si="2292"/>
        <v>0</v>
      </c>
      <c r="X281" s="561"/>
      <c r="Y281" s="278">
        <f t="shared" si="2293"/>
        <v>0</v>
      </c>
      <c r="Z281" s="561"/>
      <c r="AA281" s="278">
        <f>IFERROR($D281*AB281,0)</f>
        <v>0</v>
      </c>
      <c r="AB281" s="561"/>
      <c r="AC281" s="278">
        <f t="shared" si="2314"/>
        <v>0</v>
      </c>
      <c r="AD281" s="561"/>
      <c r="AE281" s="278">
        <f t="shared" si="2295"/>
        <v>0</v>
      </c>
      <c r="AF281" s="561"/>
      <c r="AG281" s="278">
        <f t="shared" si="2296"/>
        <v>0</v>
      </c>
      <c r="AH281" s="561"/>
      <c r="AI281" s="278">
        <f t="shared" si="2297"/>
        <v>0</v>
      </c>
      <c r="AJ281" s="561"/>
      <c r="AK281" s="278">
        <f t="shared" si="2298"/>
        <v>0</v>
      </c>
      <c r="AL281" s="561"/>
      <c r="AM281" s="278">
        <f t="shared" si="2299"/>
        <v>0</v>
      </c>
      <c r="AN281" s="561" t="s">
        <v>1053</v>
      </c>
      <c r="AO281" s="278">
        <f t="shared" si="2300"/>
        <v>0</v>
      </c>
      <c r="AP281" s="561"/>
      <c r="AQ281" s="278">
        <f t="shared" si="2301"/>
        <v>0</v>
      </c>
      <c r="AR281" s="561"/>
      <c r="AS281" s="278">
        <f t="shared" si="2302"/>
        <v>0</v>
      </c>
      <c r="AT281" s="561"/>
      <c r="AU281" s="278">
        <f t="shared" si="2303"/>
        <v>0</v>
      </c>
      <c r="AV281" s="561"/>
      <c r="AW281" s="278">
        <f t="shared" si="2304"/>
        <v>0</v>
      </c>
      <c r="AX281" s="561"/>
      <c r="AY281" s="278">
        <f t="shared" si="2305"/>
        <v>0</v>
      </c>
      <c r="AZ281" s="561"/>
      <c r="BA281" s="278">
        <f t="shared" si="2306"/>
        <v>0</v>
      </c>
      <c r="BB281" s="561"/>
      <c r="BC281" s="278">
        <f t="shared" si="2307"/>
        <v>0</v>
      </c>
      <c r="BD281" s="561" t="s">
        <v>1053</v>
      </c>
      <c r="BE281" s="278">
        <f t="shared" si="2308"/>
        <v>0</v>
      </c>
      <c r="BF281" s="561"/>
      <c r="BG281" s="278">
        <f t="shared" si="2309"/>
        <v>0</v>
      </c>
      <c r="BH281" s="561"/>
      <c r="BI281" s="278">
        <f t="shared" si="2310"/>
        <v>0</v>
      </c>
      <c r="BJ281" s="561"/>
      <c r="BK281" s="278">
        <f t="shared" si="2311"/>
        <v>0</v>
      </c>
      <c r="BL281" s="561"/>
      <c r="BM281" s="278">
        <f t="shared" si="2312"/>
        <v>0</v>
      </c>
      <c r="BN281" s="561"/>
      <c r="BO281" s="278">
        <f t="shared" si="2313"/>
        <v>0</v>
      </c>
      <c r="BP281" s="561"/>
      <c r="BQ281" s="563">
        <f>SUM(BN281,BL281,BJ281,BH281,BF281,BD281,BB281,AZ281,AX281,AV281,AT281,AR281,AP281,AN281,AL281,AJ281,AH281,AF281,AD281,AB281,Z281,X281,V281,T281,R281,P281,N281,L281,J281,H281,BP281)</f>
        <v>0</v>
      </c>
      <c r="BR281" s="322">
        <f t="shared" si="2282"/>
        <v>0</v>
      </c>
      <c r="BS281" s="27" t="b">
        <f>D281='Orçamento Detalhado'!J287</f>
        <v>1</v>
      </c>
    </row>
    <row r="282" spans="2:71" ht="18" customHeight="1" outlineLevel="2" thickTop="1" thickBot="1">
      <c r="B282" s="213" t="s">
        <v>671</v>
      </c>
      <c r="C282" s="275" t="str">
        <f>IF(VLOOKUP(B282,'Orçamento Detalhado'!$A$11:$I$531,4,)="","",(VLOOKUP(B282,'Orçamento Detalhado'!$A$11:$I$531,4,)))</f>
        <v>Distribuição</v>
      </c>
      <c r="D282" s="276" t="str">
        <f>IF(B282="","",VLOOKUP($B282,'Orçamento Detalhado'!$A$11:$J$531,10,))</f>
        <v/>
      </c>
      <c r="E282" s="277">
        <f t="shared" si="2443"/>
        <v>0</v>
      </c>
      <c r="F282" s="574">
        <v>278</v>
      </c>
      <c r="G282" s="278">
        <f t="shared" si="2284"/>
        <v>0</v>
      </c>
      <c r="H282" s="561"/>
      <c r="I282" s="278">
        <f t="shared" si="2285"/>
        <v>0</v>
      </c>
      <c r="J282" s="561"/>
      <c r="K282" s="278">
        <f t="shared" si="2286"/>
        <v>0</v>
      </c>
      <c r="L282" s="561"/>
      <c r="M282" s="278">
        <f t="shared" si="2287"/>
        <v>0</v>
      </c>
      <c r="N282" s="561"/>
      <c r="O282" s="278">
        <f t="shared" si="2288"/>
        <v>0</v>
      </c>
      <c r="P282" s="561"/>
      <c r="Q282" s="278">
        <f t="shared" si="2289"/>
        <v>0</v>
      </c>
      <c r="R282" s="561"/>
      <c r="S282" s="278">
        <f t="shared" si="2290"/>
        <v>0</v>
      </c>
      <c r="T282" s="561"/>
      <c r="U282" s="278">
        <f t="shared" si="2291"/>
        <v>0</v>
      </c>
      <c r="V282" s="561"/>
      <c r="W282" s="278">
        <f t="shared" si="2292"/>
        <v>0</v>
      </c>
      <c r="X282" s="561"/>
      <c r="Y282" s="278">
        <f t="shared" si="2293"/>
        <v>0</v>
      </c>
      <c r="Z282" s="561"/>
      <c r="AA282" s="278">
        <f>IFERROR($D282*AB282,0)</f>
        <v>0</v>
      </c>
      <c r="AB282" s="561"/>
      <c r="AC282" s="278">
        <f t="shared" si="2314"/>
        <v>0</v>
      </c>
      <c r="AD282" s="561"/>
      <c r="AE282" s="278">
        <f t="shared" si="2295"/>
        <v>0</v>
      </c>
      <c r="AF282" s="561"/>
      <c r="AG282" s="278">
        <f t="shared" si="2296"/>
        <v>0</v>
      </c>
      <c r="AH282" s="561"/>
      <c r="AI282" s="278">
        <f t="shared" si="2297"/>
        <v>0</v>
      </c>
      <c r="AJ282" s="561"/>
      <c r="AK282" s="278">
        <f t="shared" si="2298"/>
        <v>0</v>
      </c>
      <c r="AL282" s="561" t="s">
        <v>1053</v>
      </c>
      <c r="AM282" s="278">
        <f t="shared" si="2299"/>
        <v>0</v>
      </c>
      <c r="AN282" s="561" t="s">
        <v>1053</v>
      </c>
      <c r="AO282" s="278">
        <f t="shared" si="2300"/>
        <v>0</v>
      </c>
      <c r="AP282" s="561" t="s">
        <v>1053</v>
      </c>
      <c r="AQ282" s="278">
        <f t="shared" si="2301"/>
        <v>0</v>
      </c>
      <c r="AR282" s="561"/>
      <c r="AS282" s="278">
        <f t="shared" si="2302"/>
        <v>0</v>
      </c>
      <c r="AT282" s="561"/>
      <c r="AU282" s="278">
        <f t="shared" si="2303"/>
        <v>0</v>
      </c>
      <c r="AV282" s="561"/>
      <c r="AW282" s="278">
        <f t="shared" si="2304"/>
        <v>0</v>
      </c>
      <c r="AX282" s="561"/>
      <c r="AY282" s="278">
        <f t="shared" si="2305"/>
        <v>0</v>
      </c>
      <c r="AZ282" s="561"/>
      <c r="BA282" s="278">
        <f t="shared" si="2306"/>
        <v>0</v>
      </c>
      <c r="BB282" s="561"/>
      <c r="BC282" s="278">
        <f t="shared" si="2307"/>
        <v>0</v>
      </c>
      <c r="BD282" s="561"/>
      <c r="BE282" s="278">
        <f t="shared" si="2308"/>
        <v>0</v>
      </c>
      <c r="BF282" s="561"/>
      <c r="BG282" s="278">
        <f t="shared" si="2309"/>
        <v>0</v>
      </c>
      <c r="BH282" s="561"/>
      <c r="BI282" s="278">
        <f t="shared" si="2310"/>
        <v>0</v>
      </c>
      <c r="BJ282" s="561"/>
      <c r="BK282" s="278">
        <f t="shared" si="2311"/>
        <v>0</v>
      </c>
      <c r="BL282" s="561"/>
      <c r="BM282" s="278">
        <f t="shared" si="2312"/>
        <v>0</v>
      </c>
      <c r="BN282" s="561"/>
      <c r="BO282" s="278">
        <f t="shared" si="2313"/>
        <v>0</v>
      </c>
      <c r="BP282" s="561"/>
      <c r="BQ282" s="563">
        <f>SUM(BN282,BL282,BJ282,BH282,BF282,BD282,BB282,AZ282,AX282,AV282,AT282,AR282,AP282,AN282,AL282,AJ282,AH282,AF282,AD282,AB282,Z282,X282,V282,T282,R282,P282,N282,L282,J282,H282,BP282)</f>
        <v>0</v>
      </c>
      <c r="BR282" s="322">
        <f t="shared" si="2282"/>
        <v>0</v>
      </c>
      <c r="BS282" s="27" t="b">
        <f>D282='Orçamento Detalhado'!J288</f>
        <v>1</v>
      </c>
    </row>
    <row r="283" spans="2:71" ht="18" customHeight="1" outlineLevel="2" thickTop="1" thickBot="1">
      <c r="B283" s="213" t="s">
        <v>672</v>
      </c>
      <c r="C283" s="275" t="str">
        <f>IF(VLOOKUP(B283,'Orçamento Detalhado'!$A$11:$I$531,4,)="","",(VLOOKUP(B283,'Orçamento Detalhado'!$A$11:$I$531,4,)))</f>
        <v>Medidores</v>
      </c>
      <c r="D283" s="276" t="str">
        <f>IF(B283="","",VLOOKUP($B283,'Orçamento Detalhado'!$A$11:$J$531,10,))</f>
        <v/>
      </c>
      <c r="E283" s="277">
        <f t="shared" si="2443"/>
        <v>0</v>
      </c>
      <c r="F283" s="574">
        <v>279</v>
      </c>
      <c r="G283" s="278">
        <f t="shared" ref="G283:G284" si="2444">IFERROR($D283*H283,0)</f>
        <v>0</v>
      </c>
      <c r="H283" s="561"/>
      <c r="I283" s="278">
        <f t="shared" ref="I283:I284" si="2445">IFERROR($D283*J283,0)</f>
        <v>0</v>
      </c>
      <c r="J283" s="561"/>
      <c r="K283" s="278">
        <f t="shared" ref="K283:K284" si="2446">IFERROR($D283*L283,0)</f>
        <v>0</v>
      </c>
      <c r="L283" s="561"/>
      <c r="M283" s="278">
        <f t="shared" ref="M283:M284" si="2447">IFERROR($D283*N283,0)</f>
        <v>0</v>
      </c>
      <c r="N283" s="561"/>
      <c r="O283" s="278">
        <f t="shared" ref="O283:O284" si="2448">IFERROR($D283*P283,0)</f>
        <v>0</v>
      </c>
      <c r="P283" s="561"/>
      <c r="Q283" s="278">
        <f t="shared" ref="Q283:Q284" si="2449">IFERROR($D283*R283,0)</f>
        <v>0</v>
      </c>
      <c r="R283" s="561"/>
      <c r="S283" s="278">
        <f t="shared" ref="S283:S284" si="2450">IFERROR($D283*T283,0)</f>
        <v>0</v>
      </c>
      <c r="T283" s="561"/>
      <c r="U283" s="278">
        <f t="shared" ref="U283:U284" si="2451">IFERROR($D283*V283,0)</f>
        <v>0</v>
      </c>
      <c r="V283" s="561"/>
      <c r="W283" s="278">
        <f t="shared" ref="W283:W284" si="2452">IFERROR($D283*X283,0)</f>
        <v>0</v>
      </c>
      <c r="X283" s="561"/>
      <c r="Y283" s="278">
        <f t="shared" ref="Y283:Y284" si="2453">IFERROR($D283*Z283,0)</f>
        <v>0</v>
      </c>
      <c r="Z283" s="561"/>
      <c r="AA283" s="278">
        <f>IFERROR($D283*AB283,0)</f>
        <v>0</v>
      </c>
      <c r="AB283" s="561"/>
      <c r="AC283" s="278">
        <f t="shared" ref="AC283:AC284" si="2454">IFERROR($D283*AD283,0)</f>
        <v>0</v>
      </c>
      <c r="AD283" s="561"/>
      <c r="AE283" s="278">
        <f t="shared" ref="AE283:AE284" si="2455">IFERROR($D283*AF283,0)</f>
        <v>0</v>
      </c>
      <c r="AF283" s="561"/>
      <c r="AG283" s="278">
        <f t="shared" ref="AG283:AG284" si="2456">IFERROR($D283*AH283,0)</f>
        <v>0</v>
      </c>
      <c r="AH283" s="561"/>
      <c r="AI283" s="278">
        <f t="shared" ref="AI283:AI284" si="2457">IFERROR($D283*AJ283,0)</f>
        <v>0</v>
      </c>
      <c r="AJ283" s="561"/>
      <c r="AK283" s="278">
        <f t="shared" ref="AK283:AK284" si="2458">IFERROR($D283*AL283,0)</f>
        <v>0</v>
      </c>
      <c r="AL283" s="561" t="s">
        <v>1053</v>
      </c>
      <c r="AM283" s="278">
        <f t="shared" ref="AM283:AM284" si="2459">IFERROR($D283*AN283,0)</f>
        <v>0</v>
      </c>
      <c r="AN283" s="561" t="s">
        <v>1053</v>
      </c>
      <c r="AO283" s="278">
        <f t="shared" ref="AO283:AO284" si="2460">IFERROR($D283*AP283,0)</f>
        <v>0</v>
      </c>
      <c r="AP283" s="561" t="s">
        <v>1053</v>
      </c>
      <c r="AQ283" s="278">
        <f t="shared" ref="AQ283:AQ284" si="2461">IFERROR($D283*AR283,0)</f>
        <v>0</v>
      </c>
      <c r="AR283" s="561"/>
      <c r="AS283" s="278">
        <f t="shared" ref="AS283:AS284" si="2462">IFERROR($D283*AT283,0)</f>
        <v>0</v>
      </c>
      <c r="AT283" s="561"/>
      <c r="AU283" s="278">
        <f t="shared" ref="AU283:AU284" si="2463">IFERROR($D283*AV283,0)</f>
        <v>0</v>
      </c>
      <c r="AV283" s="561"/>
      <c r="AW283" s="278">
        <f t="shared" ref="AW283:AW284" si="2464">IFERROR($D283*AX283,0)</f>
        <v>0</v>
      </c>
      <c r="AX283" s="561"/>
      <c r="AY283" s="278">
        <f t="shared" ref="AY283:AY284" si="2465">IFERROR($D283*AZ283,0)</f>
        <v>0</v>
      </c>
      <c r="AZ283" s="561"/>
      <c r="BA283" s="278">
        <f t="shared" ref="BA283:BA284" si="2466">IFERROR($D283*BB283,0)</f>
        <v>0</v>
      </c>
      <c r="BB283" s="561"/>
      <c r="BC283" s="278">
        <f t="shared" ref="BC283:BC284" si="2467">IFERROR($D283*BD283,0)</f>
        <v>0</v>
      </c>
      <c r="BD283" s="561"/>
      <c r="BE283" s="278">
        <f t="shared" ref="BE283:BE284" si="2468">IFERROR($D283*BF283,0)</f>
        <v>0</v>
      </c>
      <c r="BF283" s="561"/>
      <c r="BG283" s="278">
        <f t="shared" ref="BG283:BG284" si="2469">IFERROR($D283*BH283,0)</f>
        <v>0</v>
      </c>
      <c r="BH283" s="561"/>
      <c r="BI283" s="278">
        <f t="shared" ref="BI283:BI284" si="2470">IFERROR($D283*BJ283,0)</f>
        <v>0</v>
      </c>
      <c r="BJ283" s="561"/>
      <c r="BK283" s="278">
        <f t="shared" ref="BK283:BK284" si="2471">IFERROR($D283*BL283,0)</f>
        <v>0</v>
      </c>
      <c r="BL283" s="561"/>
      <c r="BM283" s="278">
        <f t="shared" ref="BM283:BM284" si="2472">IFERROR($D283*BN283,0)</f>
        <v>0</v>
      </c>
      <c r="BN283" s="561"/>
      <c r="BO283" s="278">
        <f t="shared" ref="BO283:BO284" si="2473">IFERROR($D283*BP283,0)</f>
        <v>0</v>
      </c>
      <c r="BP283" s="561"/>
      <c r="BQ283" s="563">
        <f>SUM(BN283,BL283,BJ283,BH283,BF283,BD283,BB283,AZ283,AX283,AV283,AT283,AR283,AP283,AN283,AL283,AJ283,AH283,AF283,AD283,AB283,Z283,X283,V283,T283,R283,P283,N283,L283,J283,H283,BP283)</f>
        <v>0</v>
      </c>
      <c r="BR283" s="322">
        <f t="shared" si="2282"/>
        <v>0</v>
      </c>
      <c r="BS283" s="27" t="b">
        <f>D283='Orçamento Detalhado'!J289</f>
        <v>1</v>
      </c>
    </row>
    <row r="284" spans="2:71" ht="18" customHeight="1" outlineLevel="2" thickTop="1" thickBot="1">
      <c r="B284" s="213" t="s">
        <v>673</v>
      </c>
      <c r="C284" s="275" t="str">
        <f>IF(VLOOKUP(B284,'Orçamento Detalhado'!$A$11:$I$531,4,)="","",(VLOOKUP(B284,'Orçamento Detalhado'!$A$11:$I$531,4,)))</f>
        <v/>
      </c>
      <c r="D284" s="276" t="str">
        <f>IF(B284="","",VLOOKUP($B284,'Orçamento Detalhado'!$A$11:$J$531,10,))</f>
        <v/>
      </c>
      <c r="E284" s="277">
        <f t="shared" si="2443"/>
        <v>0</v>
      </c>
      <c r="F284" s="574">
        <v>281</v>
      </c>
      <c r="G284" s="278">
        <f t="shared" si="2444"/>
        <v>0</v>
      </c>
      <c r="H284" s="561"/>
      <c r="I284" s="278">
        <f t="shared" si="2445"/>
        <v>0</v>
      </c>
      <c r="J284" s="561"/>
      <c r="K284" s="278">
        <f t="shared" si="2446"/>
        <v>0</v>
      </c>
      <c r="L284" s="561"/>
      <c r="M284" s="278">
        <f t="shared" si="2447"/>
        <v>0</v>
      </c>
      <c r="N284" s="561"/>
      <c r="O284" s="278">
        <f t="shared" si="2448"/>
        <v>0</v>
      </c>
      <c r="P284" s="561"/>
      <c r="Q284" s="278">
        <f t="shared" si="2449"/>
        <v>0</v>
      </c>
      <c r="R284" s="561"/>
      <c r="S284" s="278">
        <f t="shared" si="2450"/>
        <v>0</v>
      </c>
      <c r="T284" s="561"/>
      <c r="U284" s="278">
        <f t="shared" si="2451"/>
        <v>0</v>
      </c>
      <c r="V284" s="561"/>
      <c r="W284" s="278">
        <f t="shared" si="2452"/>
        <v>0</v>
      </c>
      <c r="X284" s="561"/>
      <c r="Y284" s="278">
        <f t="shared" si="2453"/>
        <v>0</v>
      </c>
      <c r="Z284" s="561"/>
      <c r="AA284" s="278">
        <f t="shared" ref="AA284" si="2474">IFERROR($D284*AB284,0)</f>
        <v>0</v>
      </c>
      <c r="AB284" s="561"/>
      <c r="AC284" s="278">
        <f t="shared" si="2454"/>
        <v>0</v>
      </c>
      <c r="AD284" s="561"/>
      <c r="AE284" s="278">
        <f t="shared" si="2455"/>
        <v>0</v>
      </c>
      <c r="AF284" s="561"/>
      <c r="AG284" s="278">
        <f t="shared" si="2456"/>
        <v>0</v>
      </c>
      <c r="AH284" s="561"/>
      <c r="AI284" s="278">
        <f t="shared" si="2457"/>
        <v>0</v>
      </c>
      <c r="AJ284" s="561"/>
      <c r="AK284" s="278">
        <f t="shared" si="2458"/>
        <v>0</v>
      </c>
      <c r="AL284" s="561" t="s">
        <v>1053</v>
      </c>
      <c r="AM284" s="278">
        <f t="shared" si="2459"/>
        <v>0</v>
      </c>
      <c r="AN284" s="561" t="s">
        <v>1053</v>
      </c>
      <c r="AO284" s="278">
        <f t="shared" si="2460"/>
        <v>0</v>
      </c>
      <c r="AP284" s="561" t="s">
        <v>1053</v>
      </c>
      <c r="AQ284" s="278">
        <f t="shared" si="2461"/>
        <v>0</v>
      </c>
      <c r="AR284" s="561"/>
      <c r="AS284" s="278">
        <f t="shared" si="2462"/>
        <v>0</v>
      </c>
      <c r="AT284" s="561"/>
      <c r="AU284" s="278">
        <f t="shared" si="2463"/>
        <v>0</v>
      </c>
      <c r="AV284" s="561"/>
      <c r="AW284" s="278">
        <f t="shared" si="2464"/>
        <v>0</v>
      </c>
      <c r="AX284" s="561"/>
      <c r="AY284" s="278">
        <f t="shared" si="2465"/>
        <v>0</v>
      </c>
      <c r="AZ284" s="561"/>
      <c r="BA284" s="278">
        <f t="shared" si="2466"/>
        <v>0</v>
      </c>
      <c r="BB284" s="561"/>
      <c r="BC284" s="278">
        <f t="shared" si="2467"/>
        <v>0</v>
      </c>
      <c r="BD284" s="561"/>
      <c r="BE284" s="278">
        <f t="shared" si="2468"/>
        <v>0</v>
      </c>
      <c r="BF284" s="561"/>
      <c r="BG284" s="278">
        <f t="shared" si="2469"/>
        <v>0</v>
      </c>
      <c r="BH284" s="561"/>
      <c r="BI284" s="278">
        <f t="shared" si="2470"/>
        <v>0</v>
      </c>
      <c r="BJ284" s="561"/>
      <c r="BK284" s="278">
        <f t="shared" si="2471"/>
        <v>0</v>
      </c>
      <c r="BL284" s="561"/>
      <c r="BM284" s="278">
        <f t="shared" si="2472"/>
        <v>0</v>
      </c>
      <c r="BN284" s="561"/>
      <c r="BO284" s="278">
        <f t="shared" si="2473"/>
        <v>0</v>
      </c>
      <c r="BP284" s="561"/>
      <c r="BQ284" s="563">
        <f t="shared" ref="BQ284" si="2475">SUM(BN284,BL284,BJ284,BH284,BF284,BD284,BB284,AZ284,AX284,AV284,AT284,AR284,AP284,AN284,AL284,AJ284,AH284,AF284,AD284,AB284,Z284,X284,V284,T284,R284,P284,N284,L284,J284,H284,BP284)</f>
        <v>0</v>
      </c>
      <c r="BR284" s="322">
        <f t="shared" ref="BR284" si="2476">SUM(G284,I284,K284,M284,O284,Q284,S284,U284,W284,Y284,AA284,AC284,AE284,AG284,AI284,AK284,AM284,AO284,AQ284,AS284,AU284,AW284,AY284,BA284,BC284,BE284,BG284,BI284,BK284,BM284,BO284)</f>
        <v>0</v>
      </c>
      <c r="BS284" s="27" t="b">
        <f>D284='Orçamento Detalhado'!J289</f>
        <v>1</v>
      </c>
    </row>
    <row r="285" spans="2:71" ht="18" customHeight="1" outlineLevel="2" thickTop="1" thickBot="1">
      <c r="B285" s="213" t="s">
        <v>674</v>
      </c>
      <c r="C285" s="275" t="str">
        <f>IF(VLOOKUP(B285,'Orçamento Detalhado'!$A$11:$I$531,4,)="","",(VLOOKUP(B285,'Orçamento Detalhado'!$A$11:$I$531,4,)))</f>
        <v/>
      </c>
      <c r="D285" s="276" t="str">
        <f>IF(B285="","",VLOOKUP($B285,'Orçamento Detalhado'!$A$11:$J$531,10,))</f>
        <v/>
      </c>
      <c r="E285" s="277">
        <f t="shared" si="2443"/>
        <v>0</v>
      </c>
      <c r="F285" s="574">
        <v>280</v>
      </c>
      <c r="G285" s="278">
        <f t="shared" si="2284"/>
        <v>0</v>
      </c>
      <c r="H285" s="561"/>
      <c r="I285" s="278">
        <f t="shared" si="2285"/>
        <v>0</v>
      </c>
      <c r="J285" s="561"/>
      <c r="K285" s="278">
        <f t="shared" si="2286"/>
        <v>0</v>
      </c>
      <c r="L285" s="561"/>
      <c r="M285" s="278">
        <f t="shared" si="2287"/>
        <v>0</v>
      </c>
      <c r="N285" s="561"/>
      <c r="O285" s="278">
        <f t="shared" si="2288"/>
        <v>0</v>
      </c>
      <c r="P285" s="561"/>
      <c r="Q285" s="278">
        <f t="shared" si="2289"/>
        <v>0</v>
      </c>
      <c r="R285" s="561"/>
      <c r="S285" s="278">
        <f t="shared" si="2290"/>
        <v>0</v>
      </c>
      <c r="T285" s="561"/>
      <c r="U285" s="278">
        <f t="shared" si="2291"/>
        <v>0</v>
      </c>
      <c r="V285" s="561"/>
      <c r="W285" s="278">
        <f t="shared" si="2292"/>
        <v>0</v>
      </c>
      <c r="X285" s="561"/>
      <c r="Y285" s="278">
        <f t="shared" si="2293"/>
        <v>0</v>
      </c>
      <c r="Z285" s="561"/>
      <c r="AA285" s="278">
        <f t="shared" si="2294"/>
        <v>0</v>
      </c>
      <c r="AB285" s="561"/>
      <c r="AC285" s="278">
        <f t="shared" si="2314"/>
        <v>0</v>
      </c>
      <c r="AD285" s="561"/>
      <c r="AE285" s="278">
        <f t="shared" si="2295"/>
        <v>0</v>
      </c>
      <c r="AF285" s="561"/>
      <c r="AG285" s="278">
        <f t="shared" si="2296"/>
        <v>0</v>
      </c>
      <c r="AH285" s="561"/>
      <c r="AI285" s="278">
        <f t="shared" si="2297"/>
        <v>0</v>
      </c>
      <c r="AJ285" s="561"/>
      <c r="AK285" s="278">
        <f t="shared" si="2298"/>
        <v>0</v>
      </c>
      <c r="AL285" s="561" t="s">
        <v>1053</v>
      </c>
      <c r="AM285" s="278">
        <f t="shared" si="2299"/>
        <v>0</v>
      </c>
      <c r="AN285" s="561" t="s">
        <v>1053</v>
      </c>
      <c r="AO285" s="278">
        <f t="shared" si="2300"/>
        <v>0</v>
      </c>
      <c r="AP285" s="561" t="s">
        <v>1053</v>
      </c>
      <c r="AQ285" s="278">
        <f t="shared" si="2301"/>
        <v>0</v>
      </c>
      <c r="AR285" s="561"/>
      <c r="AS285" s="278">
        <f t="shared" si="2302"/>
        <v>0</v>
      </c>
      <c r="AT285" s="561"/>
      <c r="AU285" s="278">
        <f t="shared" si="2303"/>
        <v>0</v>
      </c>
      <c r="AV285" s="561"/>
      <c r="AW285" s="278">
        <f t="shared" si="2304"/>
        <v>0</v>
      </c>
      <c r="AX285" s="561"/>
      <c r="AY285" s="278">
        <f t="shared" si="2305"/>
        <v>0</v>
      </c>
      <c r="AZ285" s="561"/>
      <c r="BA285" s="278">
        <f t="shared" si="2306"/>
        <v>0</v>
      </c>
      <c r="BB285" s="561"/>
      <c r="BC285" s="278">
        <f t="shared" si="2307"/>
        <v>0</v>
      </c>
      <c r="BD285" s="561"/>
      <c r="BE285" s="278">
        <f t="shared" si="2308"/>
        <v>0</v>
      </c>
      <c r="BF285" s="561"/>
      <c r="BG285" s="278">
        <f t="shared" si="2309"/>
        <v>0</v>
      </c>
      <c r="BH285" s="561"/>
      <c r="BI285" s="278">
        <f t="shared" si="2310"/>
        <v>0</v>
      </c>
      <c r="BJ285" s="561"/>
      <c r="BK285" s="278">
        <f t="shared" si="2311"/>
        <v>0</v>
      </c>
      <c r="BL285" s="561"/>
      <c r="BM285" s="278">
        <f t="shared" si="2312"/>
        <v>0</v>
      </c>
      <c r="BN285" s="561"/>
      <c r="BO285" s="278">
        <f t="shared" si="2313"/>
        <v>0</v>
      </c>
      <c r="BP285" s="561"/>
      <c r="BQ285" s="563">
        <f t="shared" si="2281"/>
        <v>0</v>
      </c>
      <c r="BR285" s="322">
        <f t="shared" si="2282"/>
        <v>0</v>
      </c>
      <c r="BS285" s="27" t="b">
        <f>D285='Orçamento Detalhado'!J290</f>
        <v>1</v>
      </c>
    </row>
    <row r="286" spans="2:71" ht="18" customHeight="1" outlineLevel="2" thickTop="1" thickBot="1">
      <c r="B286" s="213" t="s">
        <v>675</v>
      </c>
      <c r="C286" s="275" t="str">
        <f>IF(VLOOKUP(B286,'Orçamento Detalhado'!$A$11:$I$531,4,)="","",(VLOOKUP(B286,'Orçamento Detalhado'!$A$11:$I$531,4,)))</f>
        <v/>
      </c>
      <c r="D286" s="276" t="str">
        <f>IF(B286="","",VLOOKUP($B286,'Orçamento Detalhado'!$A$11:$J$531,10,))</f>
        <v/>
      </c>
      <c r="E286" s="277">
        <f t="shared" si="2443"/>
        <v>0</v>
      </c>
      <c r="F286" s="574">
        <v>281</v>
      </c>
      <c r="G286" s="278">
        <f t="shared" ref="G286" si="2477">IFERROR($D286*H286,0)</f>
        <v>0</v>
      </c>
      <c r="H286" s="561"/>
      <c r="I286" s="278">
        <f t="shared" ref="I286" si="2478">IFERROR($D286*J286,0)</f>
        <v>0</v>
      </c>
      <c r="J286" s="561"/>
      <c r="K286" s="278">
        <f t="shared" ref="K286" si="2479">IFERROR($D286*L286,0)</f>
        <v>0</v>
      </c>
      <c r="L286" s="561"/>
      <c r="M286" s="278">
        <f t="shared" ref="M286" si="2480">IFERROR($D286*N286,0)</f>
        <v>0</v>
      </c>
      <c r="N286" s="561"/>
      <c r="O286" s="278">
        <f t="shared" ref="O286" si="2481">IFERROR($D286*P286,0)</f>
        <v>0</v>
      </c>
      <c r="P286" s="561"/>
      <c r="Q286" s="278">
        <f t="shared" ref="Q286" si="2482">IFERROR($D286*R286,0)</f>
        <v>0</v>
      </c>
      <c r="R286" s="561"/>
      <c r="S286" s="278">
        <f t="shared" ref="S286" si="2483">IFERROR($D286*T286,0)</f>
        <v>0</v>
      </c>
      <c r="T286" s="561"/>
      <c r="U286" s="278">
        <f t="shared" ref="U286" si="2484">IFERROR($D286*V286,0)</f>
        <v>0</v>
      </c>
      <c r="V286" s="561"/>
      <c r="W286" s="278">
        <f t="shared" ref="W286" si="2485">IFERROR($D286*X286,0)</f>
        <v>0</v>
      </c>
      <c r="X286" s="561"/>
      <c r="Y286" s="278">
        <f t="shared" ref="Y286" si="2486">IFERROR($D286*Z286,0)</f>
        <v>0</v>
      </c>
      <c r="Z286" s="561"/>
      <c r="AA286" s="278">
        <f t="shared" ref="AA286" si="2487">IFERROR($D286*AB286,0)</f>
        <v>0</v>
      </c>
      <c r="AB286" s="561"/>
      <c r="AC286" s="278">
        <f t="shared" ref="AC286" si="2488">IFERROR($D286*AD286,0)</f>
        <v>0</v>
      </c>
      <c r="AD286" s="561"/>
      <c r="AE286" s="278">
        <f t="shared" ref="AE286" si="2489">IFERROR($D286*AF286,0)</f>
        <v>0</v>
      </c>
      <c r="AF286" s="561"/>
      <c r="AG286" s="278">
        <f t="shared" ref="AG286" si="2490">IFERROR($D286*AH286,0)</f>
        <v>0</v>
      </c>
      <c r="AH286" s="561"/>
      <c r="AI286" s="278">
        <f t="shared" ref="AI286" si="2491">IFERROR($D286*AJ286,0)</f>
        <v>0</v>
      </c>
      <c r="AJ286" s="561"/>
      <c r="AK286" s="278">
        <f t="shared" ref="AK286" si="2492">IFERROR($D286*AL286,0)</f>
        <v>0</v>
      </c>
      <c r="AL286" s="561" t="s">
        <v>1053</v>
      </c>
      <c r="AM286" s="278">
        <f t="shared" ref="AM286" si="2493">IFERROR($D286*AN286,0)</f>
        <v>0</v>
      </c>
      <c r="AN286" s="561" t="s">
        <v>1053</v>
      </c>
      <c r="AO286" s="278">
        <f t="shared" ref="AO286" si="2494">IFERROR($D286*AP286,0)</f>
        <v>0</v>
      </c>
      <c r="AP286" s="561" t="s">
        <v>1053</v>
      </c>
      <c r="AQ286" s="278">
        <f t="shared" ref="AQ286" si="2495">IFERROR($D286*AR286,0)</f>
        <v>0</v>
      </c>
      <c r="AR286" s="561"/>
      <c r="AS286" s="278">
        <f t="shared" ref="AS286" si="2496">IFERROR($D286*AT286,0)</f>
        <v>0</v>
      </c>
      <c r="AT286" s="561"/>
      <c r="AU286" s="278">
        <f t="shared" ref="AU286" si="2497">IFERROR($D286*AV286,0)</f>
        <v>0</v>
      </c>
      <c r="AV286" s="561"/>
      <c r="AW286" s="278">
        <f t="shared" ref="AW286" si="2498">IFERROR($D286*AX286,0)</f>
        <v>0</v>
      </c>
      <c r="AX286" s="561"/>
      <c r="AY286" s="278">
        <f t="shared" ref="AY286" si="2499">IFERROR($D286*AZ286,0)</f>
        <v>0</v>
      </c>
      <c r="AZ286" s="561"/>
      <c r="BA286" s="278">
        <f t="shared" ref="BA286" si="2500">IFERROR($D286*BB286,0)</f>
        <v>0</v>
      </c>
      <c r="BB286" s="561"/>
      <c r="BC286" s="278">
        <f t="shared" ref="BC286" si="2501">IFERROR($D286*BD286,0)</f>
        <v>0</v>
      </c>
      <c r="BD286" s="561"/>
      <c r="BE286" s="278">
        <f t="shared" ref="BE286" si="2502">IFERROR($D286*BF286,0)</f>
        <v>0</v>
      </c>
      <c r="BF286" s="561"/>
      <c r="BG286" s="278">
        <f t="shared" ref="BG286" si="2503">IFERROR($D286*BH286,0)</f>
        <v>0</v>
      </c>
      <c r="BH286" s="561"/>
      <c r="BI286" s="278">
        <f t="shared" ref="BI286" si="2504">IFERROR($D286*BJ286,0)</f>
        <v>0</v>
      </c>
      <c r="BJ286" s="561"/>
      <c r="BK286" s="278">
        <f t="shared" ref="BK286" si="2505">IFERROR($D286*BL286,0)</f>
        <v>0</v>
      </c>
      <c r="BL286" s="561"/>
      <c r="BM286" s="278">
        <f t="shared" ref="BM286" si="2506">IFERROR($D286*BN286,0)</f>
        <v>0</v>
      </c>
      <c r="BN286" s="561"/>
      <c r="BO286" s="278">
        <f t="shared" ref="BO286" si="2507">IFERROR($D286*BP286,0)</f>
        <v>0</v>
      </c>
      <c r="BP286" s="561"/>
      <c r="BQ286" s="563">
        <f t="shared" ref="BQ286" si="2508">SUM(BN286,BL286,BJ286,BH286,BF286,BD286,BB286,AZ286,AX286,AV286,AT286,AR286,AP286,AN286,AL286,AJ286,AH286,AF286,AD286,AB286,Z286,X286,V286,T286,R286,P286,N286,L286,J286,H286,BP286)</f>
        <v>0</v>
      </c>
      <c r="BR286" s="322">
        <f t="shared" si="2282"/>
        <v>0</v>
      </c>
      <c r="BS286" s="27" t="b">
        <f>D286='Orçamento Detalhado'!J291</f>
        <v>1</v>
      </c>
    </row>
    <row r="287" spans="2:71" ht="18" customHeight="1" outlineLevel="2" thickTop="1" thickBot="1">
      <c r="B287" s="343" t="s">
        <v>676</v>
      </c>
      <c r="C287" s="352" t="str">
        <f>IF(B287="","",VLOOKUP(B287,'Orçamento Detalhado'!$A$11:$I$531,4,))</f>
        <v>Incêndio</v>
      </c>
      <c r="D287" s="349"/>
      <c r="E287" s="350"/>
      <c r="F287" s="574">
        <v>282</v>
      </c>
      <c r="G287" s="351"/>
      <c r="H287" s="562"/>
      <c r="I287" s="351"/>
      <c r="J287" s="562"/>
      <c r="K287" s="351"/>
      <c r="L287" s="562"/>
      <c r="M287" s="351"/>
      <c r="N287" s="562"/>
      <c r="O287" s="351"/>
      <c r="P287" s="562"/>
      <c r="Q287" s="351"/>
      <c r="R287" s="562"/>
      <c r="S287" s="351"/>
      <c r="T287" s="562"/>
      <c r="U287" s="351"/>
      <c r="V287" s="562"/>
      <c r="W287" s="351"/>
      <c r="X287" s="562"/>
      <c r="Y287" s="351"/>
      <c r="Z287" s="562"/>
      <c r="AA287" s="351"/>
      <c r="AB287" s="562"/>
      <c r="AC287" s="351"/>
      <c r="AD287" s="562"/>
      <c r="AE287" s="351"/>
      <c r="AF287" s="562"/>
      <c r="AG287" s="351"/>
      <c r="AH287" s="562"/>
      <c r="AI287" s="351"/>
      <c r="AJ287" s="562"/>
      <c r="AK287" s="351"/>
      <c r="AL287" s="562"/>
      <c r="AM287" s="351"/>
      <c r="AN287" s="562"/>
      <c r="AO287" s="351"/>
      <c r="AP287" s="562"/>
      <c r="AQ287" s="351"/>
      <c r="AR287" s="562"/>
      <c r="AS287" s="351"/>
      <c r="AT287" s="562"/>
      <c r="AU287" s="351"/>
      <c r="AV287" s="562"/>
      <c r="AW287" s="351"/>
      <c r="AX287" s="562"/>
      <c r="AY287" s="351"/>
      <c r="AZ287" s="562"/>
      <c r="BA287" s="351"/>
      <c r="BB287" s="562"/>
      <c r="BC287" s="351"/>
      <c r="BD287" s="562"/>
      <c r="BE287" s="351"/>
      <c r="BF287" s="562"/>
      <c r="BG287" s="351"/>
      <c r="BH287" s="562"/>
      <c r="BI287" s="351"/>
      <c r="BJ287" s="562"/>
      <c r="BK287" s="351"/>
      <c r="BL287" s="562"/>
      <c r="BM287" s="351"/>
      <c r="BN287" s="562"/>
      <c r="BO287" s="351"/>
      <c r="BP287" s="562"/>
      <c r="BQ287" s="563">
        <f t="shared" si="2281"/>
        <v>0</v>
      </c>
      <c r="BR287" s="322">
        <f t="shared" si="2282"/>
        <v>0</v>
      </c>
      <c r="BS287" s="27" t="b">
        <f>D287='Orçamento Detalhado'!J292</f>
        <v>1</v>
      </c>
    </row>
    <row r="288" spans="2:71" ht="18" customHeight="1" outlineLevel="2" thickTop="1" thickBot="1">
      <c r="B288" s="213" t="s">
        <v>678</v>
      </c>
      <c r="C288" s="275" t="str">
        <f>IF(VLOOKUP(B288,'Orçamento Detalhado'!$A$11:$I$531,4,)="","",(VLOOKUP(B288,'Orçamento Detalhado'!$A$11:$I$531,4,)))</f>
        <v>Prumadas</v>
      </c>
      <c r="D288" s="276" t="str">
        <f>IF(B288="","",VLOOKUP($B288,'Orçamento Detalhado'!$A$11:$J$531,10,))</f>
        <v/>
      </c>
      <c r="E288" s="277">
        <f t="shared" ref="E288:E297" si="2509">IFERROR(D288/$D$527,0)</f>
        <v>0</v>
      </c>
      <c r="F288" s="574">
        <v>283</v>
      </c>
      <c r="G288" s="278">
        <f t="shared" si="2284"/>
        <v>0</v>
      </c>
      <c r="H288" s="561"/>
      <c r="I288" s="278">
        <f t="shared" si="2285"/>
        <v>0</v>
      </c>
      <c r="J288" s="561"/>
      <c r="K288" s="278">
        <f t="shared" si="2286"/>
        <v>0</v>
      </c>
      <c r="L288" s="561"/>
      <c r="M288" s="278">
        <f t="shared" si="2287"/>
        <v>0</v>
      </c>
      <c r="N288" s="561"/>
      <c r="O288" s="278">
        <f t="shared" si="2288"/>
        <v>0</v>
      </c>
      <c r="P288" s="561"/>
      <c r="Q288" s="278">
        <f t="shared" si="2289"/>
        <v>0</v>
      </c>
      <c r="R288" s="561"/>
      <c r="S288" s="278">
        <f t="shared" si="2290"/>
        <v>0</v>
      </c>
      <c r="T288" s="561"/>
      <c r="U288" s="278">
        <f t="shared" si="2291"/>
        <v>0</v>
      </c>
      <c r="V288" s="561"/>
      <c r="W288" s="278">
        <f t="shared" si="2292"/>
        <v>0</v>
      </c>
      <c r="X288" s="561"/>
      <c r="Y288" s="278">
        <f t="shared" si="2293"/>
        <v>0</v>
      </c>
      <c r="Z288" s="561"/>
      <c r="AA288" s="278">
        <f t="shared" si="2294"/>
        <v>0</v>
      </c>
      <c r="AB288" s="561"/>
      <c r="AC288" s="278">
        <f t="shared" si="2314"/>
        <v>0</v>
      </c>
      <c r="AD288" s="561"/>
      <c r="AE288" s="278">
        <f t="shared" si="2295"/>
        <v>0</v>
      </c>
      <c r="AF288" s="561"/>
      <c r="AG288" s="278">
        <f t="shared" si="2296"/>
        <v>0</v>
      </c>
      <c r="AH288" s="561"/>
      <c r="AI288" s="278">
        <f t="shared" si="2297"/>
        <v>0</v>
      </c>
      <c r="AJ288" s="561"/>
      <c r="AK288" s="278">
        <f t="shared" si="2298"/>
        <v>0</v>
      </c>
      <c r="AL288" s="561"/>
      <c r="AM288" s="278">
        <f t="shared" si="2299"/>
        <v>0</v>
      </c>
      <c r="AN288" s="561"/>
      <c r="AO288" s="278">
        <f t="shared" si="2300"/>
        <v>0</v>
      </c>
      <c r="AP288" s="561"/>
      <c r="AQ288" s="278">
        <f t="shared" si="2301"/>
        <v>0</v>
      </c>
      <c r="AR288" s="561"/>
      <c r="AS288" s="278">
        <f t="shared" si="2302"/>
        <v>0</v>
      </c>
      <c r="AT288" s="561"/>
      <c r="AU288" s="278">
        <f t="shared" si="2303"/>
        <v>0</v>
      </c>
      <c r="AV288" s="561"/>
      <c r="AW288" s="278">
        <f t="shared" si="2304"/>
        <v>0</v>
      </c>
      <c r="AX288" s="561"/>
      <c r="AY288" s="278">
        <f t="shared" si="2305"/>
        <v>0</v>
      </c>
      <c r="AZ288" s="561"/>
      <c r="BA288" s="278">
        <f t="shared" si="2306"/>
        <v>0</v>
      </c>
      <c r="BB288" s="561"/>
      <c r="BC288" s="278">
        <f t="shared" si="2307"/>
        <v>0</v>
      </c>
      <c r="BD288" s="561"/>
      <c r="BE288" s="278">
        <f t="shared" si="2308"/>
        <v>0</v>
      </c>
      <c r="BF288" s="561"/>
      <c r="BG288" s="278">
        <f t="shared" si="2309"/>
        <v>0</v>
      </c>
      <c r="BH288" s="561"/>
      <c r="BI288" s="278">
        <f t="shared" si="2310"/>
        <v>0</v>
      </c>
      <c r="BJ288" s="561"/>
      <c r="BK288" s="278">
        <f t="shared" si="2311"/>
        <v>0</v>
      </c>
      <c r="BL288" s="561"/>
      <c r="BM288" s="278">
        <f t="shared" si="2312"/>
        <v>0</v>
      </c>
      <c r="BN288" s="561"/>
      <c r="BO288" s="278">
        <f t="shared" si="2313"/>
        <v>0</v>
      </c>
      <c r="BP288" s="561"/>
      <c r="BQ288" s="563">
        <f t="shared" si="2281"/>
        <v>0</v>
      </c>
      <c r="BR288" s="322">
        <f t="shared" si="2282"/>
        <v>0</v>
      </c>
      <c r="BS288" s="284" t="b">
        <f>D288='Orçamento Detalhado'!J294</f>
        <v>1</v>
      </c>
    </row>
    <row r="289" spans="2:71" ht="18" customHeight="1" outlineLevel="2" thickTop="1" thickBot="1">
      <c r="B289" s="213" t="s">
        <v>679</v>
      </c>
      <c r="C289" s="275" t="str">
        <f>IF(VLOOKUP(B289,'Orçamento Detalhado'!$A$11:$I$531,4,)="","",(VLOOKUP(B289,'Orçamento Detalhado'!$A$11:$I$531,4,)))</f>
        <v>Caixas</v>
      </c>
      <c r="D289" s="276" t="str">
        <f>IF(B289="","",VLOOKUP($B289,'Orçamento Detalhado'!$A$11:$J$531,10,))</f>
        <v/>
      </c>
      <c r="E289" s="277">
        <f t="shared" si="2509"/>
        <v>0</v>
      </c>
      <c r="F289" s="574">
        <v>284</v>
      </c>
      <c r="G289" s="278">
        <f t="shared" si="2284"/>
        <v>0</v>
      </c>
      <c r="H289" s="561"/>
      <c r="I289" s="278">
        <f t="shared" si="2285"/>
        <v>0</v>
      </c>
      <c r="J289" s="561"/>
      <c r="K289" s="278">
        <f t="shared" si="2286"/>
        <v>0</v>
      </c>
      <c r="L289" s="561"/>
      <c r="M289" s="278">
        <f t="shared" si="2287"/>
        <v>0</v>
      </c>
      <c r="N289" s="561"/>
      <c r="O289" s="278">
        <f t="shared" si="2288"/>
        <v>0</v>
      </c>
      <c r="P289" s="561"/>
      <c r="Q289" s="278">
        <f t="shared" si="2289"/>
        <v>0</v>
      </c>
      <c r="R289" s="561"/>
      <c r="S289" s="278">
        <f t="shared" si="2290"/>
        <v>0</v>
      </c>
      <c r="T289" s="561"/>
      <c r="U289" s="278">
        <f t="shared" si="2291"/>
        <v>0</v>
      </c>
      <c r="V289" s="561"/>
      <c r="W289" s="278">
        <f t="shared" si="2292"/>
        <v>0</v>
      </c>
      <c r="X289" s="561"/>
      <c r="Y289" s="278">
        <f t="shared" si="2293"/>
        <v>0</v>
      </c>
      <c r="Z289" s="561"/>
      <c r="AA289" s="278">
        <f t="shared" si="2294"/>
        <v>0</v>
      </c>
      <c r="AB289" s="561" t="s">
        <v>1053</v>
      </c>
      <c r="AC289" s="278">
        <f t="shared" si="2314"/>
        <v>0</v>
      </c>
      <c r="AD289" s="561" t="s">
        <v>1053</v>
      </c>
      <c r="AE289" s="278">
        <f t="shared" si="2295"/>
        <v>0</v>
      </c>
      <c r="AF289" s="561" t="s">
        <v>1053</v>
      </c>
      <c r="AG289" s="278">
        <f t="shared" si="2296"/>
        <v>0</v>
      </c>
      <c r="AH289" s="561" t="s">
        <v>1053</v>
      </c>
      <c r="AI289" s="278">
        <f t="shared" si="2297"/>
        <v>0</v>
      </c>
      <c r="AJ289" s="561" t="s">
        <v>1053</v>
      </c>
      <c r="AK289" s="278">
        <f t="shared" si="2298"/>
        <v>0</v>
      </c>
      <c r="AL289" s="561" t="s">
        <v>1053</v>
      </c>
      <c r="AM289" s="278">
        <f t="shared" si="2299"/>
        <v>0</v>
      </c>
      <c r="AN289" s="561" t="s">
        <v>1053</v>
      </c>
      <c r="AO289" s="278">
        <f t="shared" si="2300"/>
        <v>0</v>
      </c>
      <c r="AP289" s="561" t="s">
        <v>1053</v>
      </c>
      <c r="AQ289" s="278">
        <f t="shared" si="2301"/>
        <v>0</v>
      </c>
      <c r="AR289" s="561"/>
      <c r="AS289" s="278">
        <f t="shared" si="2302"/>
        <v>0</v>
      </c>
      <c r="AT289" s="561"/>
      <c r="AU289" s="278">
        <f t="shared" si="2303"/>
        <v>0</v>
      </c>
      <c r="AV289" s="561"/>
      <c r="AW289" s="278">
        <f t="shared" si="2304"/>
        <v>0</v>
      </c>
      <c r="AX289" s="561"/>
      <c r="AY289" s="278">
        <f t="shared" si="2305"/>
        <v>0</v>
      </c>
      <c r="AZ289" s="561"/>
      <c r="BA289" s="278">
        <f t="shared" si="2306"/>
        <v>0</v>
      </c>
      <c r="BB289" s="561"/>
      <c r="BC289" s="278">
        <f t="shared" si="2307"/>
        <v>0</v>
      </c>
      <c r="BD289" s="561"/>
      <c r="BE289" s="278">
        <f t="shared" si="2308"/>
        <v>0</v>
      </c>
      <c r="BF289" s="561"/>
      <c r="BG289" s="278">
        <f t="shared" si="2309"/>
        <v>0</v>
      </c>
      <c r="BH289" s="561"/>
      <c r="BI289" s="278">
        <f t="shared" si="2310"/>
        <v>0</v>
      </c>
      <c r="BJ289" s="561"/>
      <c r="BK289" s="278">
        <f t="shared" si="2311"/>
        <v>0</v>
      </c>
      <c r="BL289" s="561"/>
      <c r="BM289" s="278">
        <f t="shared" si="2312"/>
        <v>0</v>
      </c>
      <c r="BN289" s="561"/>
      <c r="BO289" s="278">
        <f t="shared" si="2313"/>
        <v>0</v>
      </c>
      <c r="BP289" s="561"/>
      <c r="BQ289" s="563">
        <f t="shared" si="2281"/>
        <v>0</v>
      </c>
      <c r="BR289" s="322">
        <f t="shared" si="2282"/>
        <v>0</v>
      </c>
      <c r="BS289" s="284" t="b">
        <f>D289='Orçamento Detalhado'!J295</f>
        <v>1</v>
      </c>
    </row>
    <row r="290" spans="2:71" ht="18" customHeight="1" outlineLevel="2" thickTop="1" thickBot="1">
      <c r="B290" s="213" t="s">
        <v>681</v>
      </c>
      <c r="C290" s="275" t="str">
        <f>IF(VLOOKUP(B290,'Orçamento Detalhado'!$A$11:$I$531,4,)="","",(VLOOKUP(B290,'Orçamento Detalhado'!$A$11:$I$531,4,)))</f>
        <v>Registros</v>
      </c>
      <c r="D290" s="276" t="str">
        <f>IF(B290="","",VLOOKUP($B290,'Orçamento Detalhado'!$A$11:$J$531,10,))</f>
        <v/>
      </c>
      <c r="E290" s="277">
        <f t="shared" si="2509"/>
        <v>0</v>
      </c>
      <c r="F290" s="574">
        <v>285</v>
      </c>
      <c r="G290" s="278">
        <f t="shared" si="2284"/>
        <v>0</v>
      </c>
      <c r="H290" s="561"/>
      <c r="I290" s="278">
        <f t="shared" si="2285"/>
        <v>0</v>
      </c>
      <c r="J290" s="561"/>
      <c r="K290" s="278">
        <f t="shared" si="2286"/>
        <v>0</v>
      </c>
      <c r="L290" s="561"/>
      <c r="M290" s="278">
        <f t="shared" si="2287"/>
        <v>0</v>
      </c>
      <c r="N290" s="561"/>
      <c r="O290" s="278">
        <f t="shared" si="2288"/>
        <v>0</v>
      </c>
      <c r="P290" s="561"/>
      <c r="Q290" s="278">
        <f t="shared" si="2289"/>
        <v>0</v>
      </c>
      <c r="R290" s="561"/>
      <c r="S290" s="278">
        <f t="shared" si="2290"/>
        <v>0</v>
      </c>
      <c r="T290" s="561"/>
      <c r="U290" s="278">
        <f t="shared" si="2291"/>
        <v>0</v>
      </c>
      <c r="V290" s="561"/>
      <c r="W290" s="278">
        <f t="shared" si="2292"/>
        <v>0</v>
      </c>
      <c r="X290" s="561"/>
      <c r="Y290" s="278">
        <f t="shared" si="2293"/>
        <v>0</v>
      </c>
      <c r="Z290" s="561"/>
      <c r="AA290" s="278">
        <f t="shared" si="2294"/>
        <v>0</v>
      </c>
      <c r="AB290" s="561" t="s">
        <v>1053</v>
      </c>
      <c r="AC290" s="278">
        <f t="shared" si="2314"/>
        <v>0</v>
      </c>
      <c r="AD290" s="561" t="s">
        <v>1053</v>
      </c>
      <c r="AE290" s="278">
        <f t="shared" si="2295"/>
        <v>0</v>
      </c>
      <c r="AF290" s="561" t="s">
        <v>1053</v>
      </c>
      <c r="AG290" s="278">
        <f t="shared" si="2296"/>
        <v>0</v>
      </c>
      <c r="AH290" s="561" t="s">
        <v>1053</v>
      </c>
      <c r="AI290" s="278">
        <f t="shared" si="2297"/>
        <v>0</v>
      </c>
      <c r="AJ290" s="561" t="s">
        <v>1053</v>
      </c>
      <c r="AK290" s="278">
        <f t="shared" si="2298"/>
        <v>0</v>
      </c>
      <c r="AL290" s="561" t="s">
        <v>1053</v>
      </c>
      <c r="AM290" s="278">
        <f t="shared" si="2299"/>
        <v>0</v>
      </c>
      <c r="AN290" s="561" t="s">
        <v>1053</v>
      </c>
      <c r="AO290" s="278">
        <f t="shared" si="2300"/>
        <v>0</v>
      </c>
      <c r="AP290" s="561" t="s">
        <v>1053</v>
      </c>
      <c r="AQ290" s="278">
        <f t="shared" si="2301"/>
        <v>0</v>
      </c>
      <c r="AR290" s="561"/>
      <c r="AS290" s="278">
        <f t="shared" si="2302"/>
        <v>0</v>
      </c>
      <c r="AT290" s="561"/>
      <c r="AU290" s="278">
        <f t="shared" si="2303"/>
        <v>0</v>
      </c>
      <c r="AV290" s="561"/>
      <c r="AW290" s="278">
        <f t="shared" si="2304"/>
        <v>0</v>
      </c>
      <c r="AX290" s="561"/>
      <c r="AY290" s="278">
        <f t="shared" si="2305"/>
        <v>0</v>
      </c>
      <c r="AZ290" s="561"/>
      <c r="BA290" s="278">
        <f t="shared" si="2306"/>
        <v>0</v>
      </c>
      <c r="BB290" s="561"/>
      <c r="BC290" s="278">
        <f t="shared" si="2307"/>
        <v>0</v>
      </c>
      <c r="BD290" s="561"/>
      <c r="BE290" s="278">
        <f t="shared" si="2308"/>
        <v>0</v>
      </c>
      <c r="BF290" s="561"/>
      <c r="BG290" s="278">
        <f t="shared" si="2309"/>
        <v>0</v>
      </c>
      <c r="BH290" s="561"/>
      <c r="BI290" s="278">
        <f t="shared" si="2310"/>
        <v>0</v>
      </c>
      <c r="BJ290" s="561"/>
      <c r="BK290" s="278">
        <f t="shared" si="2311"/>
        <v>0</v>
      </c>
      <c r="BL290" s="561"/>
      <c r="BM290" s="278">
        <f t="shared" si="2312"/>
        <v>0</v>
      </c>
      <c r="BN290" s="561"/>
      <c r="BO290" s="278">
        <f t="shared" si="2313"/>
        <v>0</v>
      </c>
      <c r="BP290" s="561"/>
      <c r="BQ290" s="563">
        <f t="shared" si="2281"/>
        <v>0</v>
      </c>
      <c r="BR290" s="322">
        <f t="shared" si="2282"/>
        <v>0</v>
      </c>
      <c r="BS290" s="284" t="b">
        <f>D290='Orçamento Detalhado'!J296</f>
        <v>1</v>
      </c>
    </row>
    <row r="291" spans="2:71" ht="18" customHeight="1" outlineLevel="2" thickTop="1" thickBot="1">
      <c r="B291" s="213" t="s">
        <v>683</v>
      </c>
      <c r="C291" s="275" t="str">
        <f>IF(VLOOKUP(B291,'Orçamento Detalhado'!$A$11:$I$531,4,)="","",(VLOOKUP(B291,'Orçamento Detalhado'!$A$11:$I$531,4,)))</f>
        <v>Mangueiras e metais</v>
      </c>
      <c r="D291" s="276" t="str">
        <f>IF(B291="","",VLOOKUP($B291,'Orçamento Detalhado'!$A$11:$J$531,10,))</f>
        <v/>
      </c>
      <c r="E291" s="277">
        <f t="shared" si="2509"/>
        <v>0</v>
      </c>
      <c r="F291" s="574">
        <v>286</v>
      </c>
      <c r="G291" s="278">
        <f t="shared" si="2284"/>
        <v>0</v>
      </c>
      <c r="H291" s="561"/>
      <c r="I291" s="278">
        <f t="shared" si="2285"/>
        <v>0</v>
      </c>
      <c r="J291" s="561"/>
      <c r="K291" s="278">
        <f t="shared" si="2286"/>
        <v>0</v>
      </c>
      <c r="L291" s="561"/>
      <c r="M291" s="278">
        <f t="shared" si="2287"/>
        <v>0</v>
      </c>
      <c r="N291" s="561"/>
      <c r="O291" s="278">
        <f t="shared" si="2288"/>
        <v>0</v>
      </c>
      <c r="P291" s="561"/>
      <c r="Q291" s="278">
        <f t="shared" si="2289"/>
        <v>0</v>
      </c>
      <c r="R291" s="561"/>
      <c r="S291" s="278">
        <f t="shared" si="2290"/>
        <v>0</v>
      </c>
      <c r="T291" s="561"/>
      <c r="U291" s="278">
        <f t="shared" si="2291"/>
        <v>0</v>
      </c>
      <c r="V291" s="561"/>
      <c r="W291" s="278">
        <f t="shared" si="2292"/>
        <v>0</v>
      </c>
      <c r="X291" s="561"/>
      <c r="Y291" s="278">
        <f t="shared" si="2293"/>
        <v>0</v>
      </c>
      <c r="Z291" s="561"/>
      <c r="AA291" s="278">
        <f t="shared" si="2294"/>
        <v>0</v>
      </c>
      <c r="AB291" s="561" t="s">
        <v>1053</v>
      </c>
      <c r="AC291" s="278">
        <f t="shared" si="2314"/>
        <v>0</v>
      </c>
      <c r="AD291" s="561" t="s">
        <v>1053</v>
      </c>
      <c r="AE291" s="278">
        <f t="shared" si="2295"/>
        <v>0</v>
      </c>
      <c r="AF291" s="561" t="s">
        <v>1053</v>
      </c>
      <c r="AG291" s="278">
        <f t="shared" si="2296"/>
        <v>0</v>
      </c>
      <c r="AH291" s="561" t="s">
        <v>1053</v>
      </c>
      <c r="AI291" s="278">
        <f t="shared" si="2297"/>
        <v>0</v>
      </c>
      <c r="AJ291" s="561" t="s">
        <v>1053</v>
      </c>
      <c r="AK291" s="278">
        <f t="shared" si="2298"/>
        <v>0</v>
      </c>
      <c r="AL291" s="561" t="s">
        <v>1053</v>
      </c>
      <c r="AM291" s="278">
        <f t="shared" si="2299"/>
        <v>0</v>
      </c>
      <c r="AN291" s="561" t="s">
        <v>1053</v>
      </c>
      <c r="AO291" s="278">
        <f t="shared" si="2300"/>
        <v>0</v>
      </c>
      <c r="AP291" s="561" t="s">
        <v>1053</v>
      </c>
      <c r="AQ291" s="278">
        <f t="shared" si="2301"/>
        <v>0</v>
      </c>
      <c r="AR291" s="561"/>
      <c r="AS291" s="278">
        <f t="shared" si="2302"/>
        <v>0</v>
      </c>
      <c r="AT291" s="561"/>
      <c r="AU291" s="278">
        <f t="shared" si="2303"/>
        <v>0</v>
      </c>
      <c r="AV291" s="561"/>
      <c r="AW291" s="278">
        <f t="shared" si="2304"/>
        <v>0</v>
      </c>
      <c r="AX291" s="561"/>
      <c r="AY291" s="278">
        <f t="shared" si="2305"/>
        <v>0</v>
      </c>
      <c r="AZ291" s="561"/>
      <c r="BA291" s="278">
        <f t="shared" si="2306"/>
        <v>0</v>
      </c>
      <c r="BB291" s="561"/>
      <c r="BC291" s="278">
        <f t="shared" si="2307"/>
        <v>0</v>
      </c>
      <c r="BD291" s="561"/>
      <c r="BE291" s="278">
        <f t="shared" si="2308"/>
        <v>0</v>
      </c>
      <c r="BF291" s="561"/>
      <c r="BG291" s="278">
        <f t="shared" si="2309"/>
        <v>0</v>
      </c>
      <c r="BH291" s="561"/>
      <c r="BI291" s="278">
        <f t="shared" si="2310"/>
        <v>0</v>
      </c>
      <c r="BJ291" s="561"/>
      <c r="BK291" s="278">
        <f t="shared" si="2311"/>
        <v>0</v>
      </c>
      <c r="BL291" s="561"/>
      <c r="BM291" s="278">
        <f t="shared" si="2312"/>
        <v>0</v>
      </c>
      <c r="BN291" s="561"/>
      <c r="BO291" s="278">
        <f t="shared" si="2313"/>
        <v>0</v>
      </c>
      <c r="BP291" s="561"/>
      <c r="BQ291" s="563">
        <f t="shared" si="2281"/>
        <v>0</v>
      </c>
      <c r="BR291" s="322">
        <f t="shared" si="2282"/>
        <v>0</v>
      </c>
      <c r="BS291" s="284" t="b">
        <f>D291='Orçamento Detalhado'!J297</f>
        <v>1</v>
      </c>
    </row>
    <row r="292" spans="2:71" ht="18" customHeight="1" outlineLevel="2" thickTop="1" thickBot="1">
      <c r="B292" s="213" t="s">
        <v>685</v>
      </c>
      <c r="C292" s="275" t="str">
        <f>IF(VLOOKUP(B292,'Orçamento Detalhado'!$A$11:$I$531,4,)="","",(VLOOKUP(B292,'Orçamento Detalhado'!$A$11:$I$531,4,)))</f>
        <v>Extintores</v>
      </c>
      <c r="D292" s="276" t="str">
        <f>IF(B292="","",VLOOKUP($B292,'Orçamento Detalhado'!$A$11:$J$531,10,))</f>
        <v/>
      </c>
      <c r="E292" s="277">
        <f t="shared" si="2509"/>
        <v>0</v>
      </c>
      <c r="F292" s="574">
        <v>287</v>
      </c>
      <c r="G292" s="278">
        <f t="shared" si="2284"/>
        <v>0</v>
      </c>
      <c r="H292" s="561"/>
      <c r="I292" s="278">
        <f t="shared" si="2285"/>
        <v>0</v>
      </c>
      <c r="J292" s="561"/>
      <c r="K292" s="278">
        <f t="shared" si="2286"/>
        <v>0</v>
      </c>
      <c r="L292" s="561"/>
      <c r="M292" s="278">
        <f t="shared" si="2287"/>
        <v>0</v>
      </c>
      <c r="N292" s="561"/>
      <c r="O292" s="278">
        <f t="shared" si="2288"/>
        <v>0</v>
      </c>
      <c r="P292" s="561"/>
      <c r="Q292" s="278">
        <f t="shared" si="2289"/>
        <v>0</v>
      </c>
      <c r="R292" s="561"/>
      <c r="S292" s="278">
        <f t="shared" si="2290"/>
        <v>0</v>
      </c>
      <c r="T292" s="561"/>
      <c r="U292" s="278">
        <f t="shared" si="2291"/>
        <v>0</v>
      </c>
      <c r="V292" s="561"/>
      <c r="W292" s="278">
        <f t="shared" si="2292"/>
        <v>0</v>
      </c>
      <c r="X292" s="561"/>
      <c r="Y292" s="278">
        <f t="shared" si="2293"/>
        <v>0</v>
      </c>
      <c r="Z292" s="561"/>
      <c r="AA292" s="278">
        <f t="shared" si="2294"/>
        <v>0</v>
      </c>
      <c r="AB292" s="561" t="s">
        <v>1053</v>
      </c>
      <c r="AC292" s="278">
        <f t="shared" si="2314"/>
        <v>0</v>
      </c>
      <c r="AD292" s="561" t="s">
        <v>1053</v>
      </c>
      <c r="AE292" s="278">
        <f t="shared" si="2295"/>
        <v>0</v>
      </c>
      <c r="AF292" s="561" t="s">
        <v>1053</v>
      </c>
      <c r="AG292" s="278">
        <f t="shared" si="2296"/>
        <v>0</v>
      </c>
      <c r="AH292" s="561" t="s">
        <v>1053</v>
      </c>
      <c r="AI292" s="278">
        <f t="shared" si="2297"/>
        <v>0</v>
      </c>
      <c r="AJ292" s="561" t="s">
        <v>1053</v>
      </c>
      <c r="AK292" s="278">
        <f t="shared" si="2298"/>
        <v>0</v>
      </c>
      <c r="AL292" s="561" t="s">
        <v>1053</v>
      </c>
      <c r="AM292" s="278">
        <f t="shared" si="2299"/>
        <v>0</v>
      </c>
      <c r="AN292" s="561" t="s">
        <v>1053</v>
      </c>
      <c r="AO292" s="278">
        <f t="shared" si="2300"/>
        <v>0</v>
      </c>
      <c r="AP292" s="561" t="s">
        <v>1053</v>
      </c>
      <c r="AQ292" s="278">
        <f t="shared" si="2301"/>
        <v>0</v>
      </c>
      <c r="AR292" s="561" t="s">
        <v>1053</v>
      </c>
      <c r="AS292" s="278">
        <f t="shared" si="2302"/>
        <v>0</v>
      </c>
      <c r="AT292" s="561"/>
      <c r="AU292" s="278">
        <f t="shared" si="2303"/>
        <v>0</v>
      </c>
      <c r="AV292" s="561"/>
      <c r="AW292" s="278">
        <f t="shared" si="2304"/>
        <v>0</v>
      </c>
      <c r="AX292" s="561"/>
      <c r="AY292" s="278">
        <f t="shared" si="2305"/>
        <v>0</v>
      </c>
      <c r="AZ292" s="561"/>
      <c r="BA292" s="278">
        <f t="shared" si="2306"/>
        <v>0</v>
      </c>
      <c r="BB292" s="561" t="s">
        <v>1053</v>
      </c>
      <c r="BC292" s="278">
        <f t="shared" si="2307"/>
        <v>0</v>
      </c>
      <c r="BD292" s="561"/>
      <c r="BE292" s="278">
        <f t="shared" si="2308"/>
        <v>0</v>
      </c>
      <c r="BF292" s="561"/>
      <c r="BG292" s="278">
        <f t="shared" si="2309"/>
        <v>0</v>
      </c>
      <c r="BH292" s="561"/>
      <c r="BI292" s="278">
        <f t="shared" si="2310"/>
        <v>0</v>
      </c>
      <c r="BJ292" s="561"/>
      <c r="BK292" s="278">
        <f t="shared" si="2311"/>
        <v>0</v>
      </c>
      <c r="BL292" s="561"/>
      <c r="BM292" s="278">
        <f t="shared" si="2312"/>
        <v>0</v>
      </c>
      <c r="BN292" s="561"/>
      <c r="BO292" s="278">
        <f t="shared" si="2313"/>
        <v>0</v>
      </c>
      <c r="BP292" s="561"/>
      <c r="BQ292" s="563">
        <f t="shared" si="2281"/>
        <v>0</v>
      </c>
      <c r="BR292" s="322">
        <f t="shared" si="2282"/>
        <v>0</v>
      </c>
      <c r="BS292" s="284" t="b">
        <f>D292='Orçamento Detalhado'!J298</f>
        <v>1</v>
      </c>
    </row>
    <row r="293" spans="2:71" ht="18" customHeight="1" outlineLevel="2" thickTop="1" thickBot="1">
      <c r="B293" s="213" t="s">
        <v>687</v>
      </c>
      <c r="C293" s="275" t="str">
        <f>IF(VLOOKUP(B293,'Orçamento Detalhado'!$A$11:$I$531,4,)="","",(VLOOKUP(B293,'Orçamento Detalhado'!$A$11:$I$531,4,)))</f>
        <v>Bombas de incêndio</v>
      </c>
      <c r="D293" s="276" t="str">
        <f>IF(B293="","",VLOOKUP($B293,'Orçamento Detalhado'!$A$11:$J$531,10,))</f>
        <v/>
      </c>
      <c r="E293" s="277">
        <f t="shared" si="2509"/>
        <v>0</v>
      </c>
      <c r="F293" s="574">
        <v>288</v>
      </c>
      <c r="G293" s="278">
        <f t="shared" si="2284"/>
        <v>0</v>
      </c>
      <c r="H293" s="561"/>
      <c r="I293" s="278">
        <f t="shared" si="2285"/>
        <v>0</v>
      </c>
      <c r="J293" s="561"/>
      <c r="K293" s="278">
        <f t="shared" si="2286"/>
        <v>0</v>
      </c>
      <c r="L293" s="561"/>
      <c r="M293" s="278">
        <f t="shared" si="2287"/>
        <v>0</v>
      </c>
      <c r="N293" s="561"/>
      <c r="O293" s="278">
        <f t="shared" si="2288"/>
        <v>0</v>
      </c>
      <c r="P293" s="561"/>
      <c r="Q293" s="278">
        <f t="shared" si="2289"/>
        <v>0</v>
      </c>
      <c r="R293" s="561"/>
      <c r="S293" s="278">
        <f t="shared" si="2290"/>
        <v>0</v>
      </c>
      <c r="T293" s="561"/>
      <c r="U293" s="278">
        <f t="shared" si="2291"/>
        <v>0</v>
      </c>
      <c r="V293" s="561"/>
      <c r="W293" s="278">
        <f t="shared" si="2292"/>
        <v>0</v>
      </c>
      <c r="X293" s="561"/>
      <c r="Y293" s="278">
        <f t="shared" si="2293"/>
        <v>0</v>
      </c>
      <c r="Z293" s="561"/>
      <c r="AA293" s="278">
        <f t="shared" si="2294"/>
        <v>0</v>
      </c>
      <c r="AB293" s="561" t="s">
        <v>1053</v>
      </c>
      <c r="AC293" s="278">
        <f t="shared" si="2314"/>
        <v>0</v>
      </c>
      <c r="AD293" s="561" t="s">
        <v>1053</v>
      </c>
      <c r="AE293" s="278">
        <f t="shared" si="2295"/>
        <v>0</v>
      </c>
      <c r="AF293" s="561" t="s">
        <v>1053</v>
      </c>
      <c r="AG293" s="278">
        <f t="shared" si="2296"/>
        <v>0</v>
      </c>
      <c r="AH293" s="561" t="s">
        <v>1053</v>
      </c>
      <c r="AI293" s="278">
        <f t="shared" si="2297"/>
        <v>0</v>
      </c>
      <c r="AJ293" s="561" t="s">
        <v>1053</v>
      </c>
      <c r="AK293" s="278">
        <f t="shared" si="2298"/>
        <v>0</v>
      </c>
      <c r="AL293" s="561" t="s">
        <v>1053</v>
      </c>
      <c r="AM293" s="278">
        <f t="shared" si="2299"/>
        <v>0</v>
      </c>
      <c r="AN293" s="561" t="s">
        <v>1053</v>
      </c>
      <c r="AO293" s="278">
        <f t="shared" si="2300"/>
        <v>0</v>
      </c>
      <c r="AP293" s="561" t="s">
        <v>1053</v>
      </c>
      <c r="AQ293" s="278">
        <f t="shared" si="2301"/>
        <v>0</v>
      </c>
      <c r="AR293" s="561" t="s">
        <v>1053</v>
      </c>
      <c r="AS293" s="278">
        <f t="shared" si="2302"/>
        <v>0</v>
      </c>
      <c r="AT293" s="561"/>
      <c r="AU293" s="278">
        <f t="shared" si="2303"/>
        <v>0</v>
      </c>
      <c r="AV293" s="561" t="s">
        <v>1053</v>
      </c>
      <c r="AW293" s="278">
        <f t="shared" si="2304"/>
        <v>0</v>
      </c>
      <c r="AX293" s="561"/>
      <c r="AY293" s="278">
        <f t="shared" si="2305"/>
        <v>0</v>
      </c>
      <c r="AZ293" s="561"/>
      <c r="BA293" s="278">
        <f t="shared" si="2306"/>
        <v>0</v>
      </c>
      <c r="BB293" s="561" t="s">
        <v>1053</v>
      </c>
      <c r="BC293" s="278">
        <f t="shared" si="2307"/>
        <v>0</v>
      </c>
      <c r="BD293" s="561" t="s">
        <v>1053</v>
      </c>
      <c r="BE293" s="278">
        <f t="shared" si="2308"/>
        <v>0</v>
      </c>
      <c r="BF293" s="561"/>
      <c r="BG293" s="278">
        <f t="shared" si="2309"/>
        <v>0</v>
      </c>
      <c r="BH293" s="561"/>
      <c r="BI293" s="278">
        <f t="shared" si="2310"/>
        <v>0</v>
      </c>
      <c r="BJ293" s="561"/>
      <c r="BK293" s="278">
        <f t="shared" si="2311"/>
        <v>0</v>
      </c>
      <c r="BL293" s="561"/>
      <c r="BM293" s="278">
        <f t="shared" si="2312"/>
        <v>0</v>
      </c>
      <c r="BN293" s="561"/>
      <c r="BO293" s="278">
        <f t="shared" si="2313"/>
        <v>0</v>
      </c>
      <c r="BP293" s="561"/>
      <c r="BQ293" s="563">
        <f t="shared" si="2281"/>
        <v>0</v>
      </c>
      <c r="BR293" s="322">
        <f t="shared" si="2282"/>
        <v>0</v>
      </c>
      <c r="BS293" s="284" t="b">
        <f>D293='Orçamento Detalhado'!J299</f>
        <v>1</v>
      </c>
    </row>
    <row r="294" spans="2:71" ht="18" customHeight="1" outlineLevel="2" thickTop="1" thickBot="1">
      <c r="B294" s="213" t="s">
        <v>689</v>
      </c>
      <c r="C294" s="275" t="str">
        <f>IF(VLOOKUP(B294,'Orçamento Detalhado'!$A$11:$I$531,4,)="","",(VLOOKUP(B294,'Orçamento Detalhado'!$A$11:$I$531,4,)))</f>
        <v/>
      </c>
      <c r="D294" s="276" t="str">
        <f>IF(B294="","",VLOOKUP($B294,'Orçamento Detalhado'!$A$11:$J$531,10,))</f>
        <v/>
      </c>
      <c r="E294" s="277">
        <f t="shared" si="2509"/>
        <v>0</v>
      </c>
      <c r="F294" s="574">
        <v>289</v>
      </c>
      <c r="G294" s="278">
        <f t="shared" si="2284"/>
        <v>0</v>
      </c>
      <c r="H294" s="561"/>
      <c r="I294" s="278">
        <f t="shared" si="2285"/>
        <v>0</v>
      </c>
      <c r="J294" s="561"/>
      <c r="K294" s="278">
        <f t="shared" si="2286"/>
        <v>0</v>
      </c>
      <c r="L294" s="561"/>
      <c r="M294" s="278">
        <f t="shared" si="2287"/>
        <v>0</v>
      </c>
      <c r="N294" s="561"/>
      <c r="O294" s="278">
        <f t="shared" si="2288"/>
        <v>0</v>
      </c>
      <c r="P294" s="561"/>
      <c r="Q294" s="278">
        <f t="shared" si="2289"/>
        <v>0</v>
      </c>
      <c r="R294" s="561"/>
      <c r="S294" s="278">
        <f t="shared" si="2290"/>
        <v>0</v>
      </c>
      <c r="T294" s="561"/>
      <c r="U294" s="278">
        <f t="shared" si="2291"/>
        <v>0</v>
      </c>
      <c r="V294" s="561"/>
      <c r="W294" s="278">
        <f t="shared" si="2292"/>
        <v>0</v>
      </c>
      <c r="X294" s="561"/>
      <c r="Y294" s="278">
        <f t="shared" si="2293"/>
        <v>0</v>
      </c>
      <c r="Z294" s="561"/>
      <c r="AA294" s="278">
        <f t="shared" si="2294"/>
        <v>0</v>
      </c>
      <c r="AB294" s="561" t="s">
        <v>1053</v>
      </c>
      <c r="AC294" s="278">
        <f t="shared" si="2314"/>
        <v>0</v>
      </c>
      <c r="AD294" s="561" t="s">
        <v>1053</v>
      </c>
      <c r="AE294" s="278">
        <f t="shared" si="2295"/>
        <v>0</v>
      </c>
      <c r="AF294" s="561" t="s">
        <v>1053</v>
      </c>
      <c r="AG294" s="278">
        <f t="shared" si="2296"/>
        <v>0</v>
      </c>
      <c r="AH294" s="561" t="s">
        <v>1053</v>
      </c>
      <c r="AI294" s="278">
        <f t="shared" si="2297"/>
        <v>0</v>
      </c>
      <c r="AJ294" s="561" t="s">
        <v>1053</v>
      </c>
      <c r="AK294" s="278">
        <f t="shared" si="2298"/>
        <v>0</v>
      </c>
      <c r="AL294" s="561" t="s">
        <v>1053</v>
      </c>
      <c r="AM294" s="278">
        <f t="shared" si="2299"/>
        <v>0</v>
      </c>
      <c r="AN294" s="561" t="s">
        <v>1053</v>
      </c>
      <c r="AO294" s="278">
        <f t="shared" si="2300"/>
        <v>0</v>
      </c>
      <c r="AP294" s="561" t="s">
        <v>1053</v>
      </c>
      <c r="AQ294" s="278">
        <f t="shared" si="2301"/>
        <v>0</v>
      </c>
      <c r="AR294" s="561" t="s">
        <v>1053</v>
      </c>
      <c r="AS294" s="278">
        <f t="shared" si="2302"/>
        <v>0</v>
      </c>
      <c r="AT294" s="561" t="s">
        <v>1053</v>
      </c>
      <c r="AU294" s="278">
        <f t="shared" si="2303"/>
        <v>0</v>
      </c>
      <c r="AV294" s="561" t="s">
        <v>1053</v>
      </c>
      <c r="AW294" s="278">
        <f t="shared" si="2304"/>
        <v>0</v>
      </c>
      <c r="AX294" s="561" t="s">
        <v>1053</v>
      </c>
      <c r="AY294" s="278">
        <f t="shared" si="2305"/>
        <v>0</v>
      </c>
      <c r="AZ294" s="561" t="s">
        <v>1053</v>
      </c>
      <c r="BA294" s="278">
        <f t="shared" si="2306"/>
        <v>0</v>
      </c>
      <c r="BB294" s="561" t="s">
        <v>1053</v>
      </c>
      <c r="BC294" s="278">
        <f t="shared" si="2307"/>
        <v>0</v>
      </c>
      <c r="BD294" s="561" t="s">
        <v>1053</v>
      </c>
      <c r="BE294" s="278">
        <f t="shared" si="2308"/>
        <v>0</v>
      </c>
      <c r="BF294" s="561"/>
      <c r="BG294" s="278">
        <f t="shared" si="2309"/>
        <v>0</v>
      </c>
      <c r="BH294" s="561"/>
      <c r="BI294" s="278">
        <f t="shared" si="2310"/>
        <v>0</v>
      </c>
      <c r="BJ294" s="561"/>
      <c r="BK294" s="278">
        <f t="shared" si="2311"/>
        <v>0</v>
      </c>
      <c r="BL294" s="561"/>
      <c r="BM294" s="278">
        <f t="shared" si="2312"/>
        <v>0</v>
      </c>
      <c r="BN294" s="561"/>
      <c r="BO294" s="278">
        <f t="shared" si="2313"/>
        <v>0</v>
      </c>
      <c r="BP294" s="561"/>
      <c r="BQ294" s="563">
        <f t="shared" si="2281"/>
        <v>0</v>
      </c>
      <c r="BR294" s="322">
        <f t="shared" si="2282"/>
        <v>0</v>
      </c>
      <c r="BS294" s="284" t="b">
        <f>D294='Orçamento Detalhado'!J300</f>
        <v>1</v>
      </c>
    </row>
    <row r="295" spans="2:71" ht="18" customHeight="1" outlineLevel="2" thickTop="1" thickBot="1">
      <c r="B295" s="213" t="s">
        <v>690</v>
      </c>
      <c r="C295" s="275" t="str">
        <f>IF(VLOOKUP(B295,'Orçamento Detalhado'!$A$11:$I$531,4,)="","",(VLOOKUP(B295,'Orçamento Detalhado'!$A$11:$I$531,4,)))</f>
        <v/>
      </c>
      <c r="D295" s="276" t="str">
        <f>IF(B295="","",VLOOKUP($B295,'Orçamento Detalhado'!$A$11:$J$531,10,))</f>
        <v/>
      </c>
      <c r="E295" s="277">
        <f t="shared" si="2509"/>
        <v>0</v>
      </c>
      <c r="F295" s="574">
        <v>290</v>
      </c>
      <c r="G295" s="278">
        <f t="shared" ref="G295:G296" si="2510">IFERROR($D295*H295,0)</f>
        <v>0</v>
      </c>
      <c r="H295" s="561"/>
      <c r="I295" s="278">
        <f t="shared" ref="I295:I296" si="2511">IFERROR($D295*J295,0)</f>
        <v>0</v>
      </c>
      <c r="J295" s="561"/>
      <c r="K295" s="278">
        <f t="shared" ref="K295:K296" si="2512">IFERROR($D295*L295,0)</f>
        <v>0</v>
      </c>
      <c r="L295" s="561"/>
      <c r="M295" s="278">
        <f t="shared" ref="M295:M296" si="2513">IFERROR($D295*N295,0)</f>
        <v>0</v>
      </c>
      <c r="N295" s="561"/>
      <c r="O295" s="278">
        <f t="shared" ref="O295:O296" si="2514">IFERROR($D295*P295,0)</f>
        <v>0</v>
      </c>
      <c r="P295" s="561"/>
      <c r="Q295" s="278">
        <f t="shared" ref="Q295:Q296" si="2515">IFERROR($D295*R295,0)</f>
        <v>0</v>
      </c>
      <c r="R295" s="561"/>
      <c r="S295" s="278">
        <f t="shared" ref="S295:S296" si="2516">IFERROR($D295*T295,0)</f>
        <v>0</v>
      </c>
      <c r="T295" s="561"/>
      <c r="U295" s="278">
        <f t="shared" ref="U295:U296" si="2517">IFERROR($D295*V295,0)</f>
        <v>0</v>
      </c>
      <c r="V295" s="561"/>
      <c r="W295" s="278">
        <f t="shared" ref="W295:W296" si="2518">IFERROR($D295*X295,0)</f>
        <v>0</v>
      </c>
      <c r="X295" s="561"/>
      <c r="Y295" s="278">
        <f t="shared" ref="Y295:Y296" si="2519">IFERROR($D295*Z295,0)</f>
        <v>0</v>
      </c>
      <c r="Z295" s="561"/>
      <c r="AA295" s="278">
        <f t="shared" ref="AA295:AA296" si="2520">IFERROR($D295*AB295,0)</f>
        <v>0</v>
      </c>
      <c r="AB295" s="561"/>
      <c r="AC295" s="278">
        <f t="shared" ref="AC295:AC296" si="2521">IFERROR($D295*AD295,0)</f>
        <v>0</v>
      </c>
      <c r="AD295" s="561" t="s">
        <v>1053</v>
      </c>
      <c r="AE295" s="278">
        <f t="shared" ref="AE295:AE296" si="2522">IFERROR($D295*AF295,0)</f>
        <v>0</v>
      </c>
      <c r="AF295" s="561"/>
      <c r="AG295" s="278">
        <f t="shared" ref="AG295:AG296" si="2523">IFERROR($D295*AH295,0)</f>
        <v>0</v>
      </c>
      <c r="AH295" s="561" t="s">
        <v>1053</v>
      </c>
      <c r="AI295" s="278">
        <f t="shared" ref="AI295:AI296" si="2524">IFERROR($D295*AJ295,0)</f>
        <v>0</v>
      </c>
      <c r="AJ295" s="561" t="s">
        <v>1053</v>
      </c>
      <c r="AK295" s="278">
        <f t="shared" ref="AK295:AK296" si="2525">IFERROR($D295*AL295,0)</f>
        <v>0</v>
      </c>
      <c r="AL295" s="561" t="s">
        <v>1053</v>
      </c>
      <c r="AM295" s="278">
        <f t="shared" ref="AM295:AM296" si="2526">IFERROR($D295*AN295,0)</f>
        <v>0</v>
      </c>
      <c r="AN295" s="561"/>
      <c r="AO295" s="278">
        <f t="shared" ref="AO295:AO296" si="2527">IFERROR($D295*AP295,0)</f>
        <v>0</v>
      </c>
      <c r="AP295" s="561" t="s">
        <v>1053</v>
      </c>
      <c r="AQ295" s="278">
        <f t="shared" ref="AQ295:AQ296" si="2528">IFERROR($D295*AR295,0)</f>
        <v>0</v>
      </c>
      <c r="AR295" s="561" t="s">
        <v>1053</v>
      </c>
      <c r="AS295" s="278">
        <f t="shared" ref="AS295:AS296" si="2529">IFERROR($D295*AT295,0)</f>
        <v>0</v>
      </c>
      <c r="AT295" s="561" t="s">
        <v>1053</v>
      </c>
      <c r="AU295" s="278">
        <f t="shared" ref="AU295:AU296" si="2530">IFERROR($D295*AV295,0)</f>
        <v>0</v>
      </c>
      <c r="AV295" s="561" t="s">
        <v>1053</v>
      </c>
      <c r="AW295" s="278">
        <f t="shared" ref="AW295:AW296" si="2531">IFERROR($D295*AX295,0)</f>
        <v>0</v>
      </c>
      <c r="AX295" s="561" t="s">
        <v>1053</v>
      </c>
      <c r="AY295" s="278">
        <f t="shared" ref="AY295:AY296" si="2532">IFERROR($D295*AZ295,0)</f>
        <v>0</v>
      </c>
      <c r="AZ295" s="561" t="s">
        <v>1053</v>
      </c>
      <c r="BA295" s="278">
        <f t="shared" ref="BA295:BA296" si="2533">IFERROR($D295*BB295,0)</f>
        <v>0</v>
      </c>
      <c r="BB295" s="561" t="s">
        <v>1053</v>
      </c>
      <c r="BC295" s="278">
        <f t="shared" ref="BC295:BC296" si="2534">IFERROR($D295*BD295,0)</f>
        <v>0</v>
      </c>
      <c r="BD295" s="561"/>
      <c r="BE295" s="278">
        <f t="shared" ref="BE295:BE296" si="2535">IFERROR($D295*BF295,0)</f>
        <v>0</v>
      </c>
      <c r="BF295" s="561"/>
      <c r="BG295" s="278">
        <f t="shared" ref="BG295:BG296" si="2536">IFERROR($D295*BH295,0)</f>
        <v>0</v>
      </c>
      <c r="BH295" s="561"/>
      <c r="BI295" s="278">
        <f t="shared" ref="BI295:BI296" si="2537">IFERROR($D295*BJ295,0)</f>
        <v>0</v>
      </c>
      <c r="BJ295" s="561"/>
      <c r="BK295" s="278">
        <f t="shared" ref="BK295:BK296" si="2538">IFERROR($D295*BL295,0)</f>
        <v>0</v>
      </c>
      <c r="BL295" s="561"/>
      <c r="BM295" s="278">
        <f t="shared" ref="BM295:BM296" si="2539">IFERROR($D295*BN295,0)</f>
        <v>0</v>
      </c>
      <c r="BN295" s="561"/>
      <c r="BO295" s="278">
        <f t="shared" ref="BO295:BO296" si="2540">IFERROR($D295*BP295,0)</f>
        <v>0</v>
      </c>
      <c r="BP295" s="561"/>
      <c r="BQ295" s="563">
        <f t="shared" ref="BQ295:BQ296" si="2541">SUM(BN295,BL295,BJ295,BH295,BF295,BD295,BB295,AZ295,AX295,AV295,AT295,AR295,AP295,AN295,AL295,AJ295,AH295,AF295,AD295,AB295,Z295,X295,V295,T295,R295,P295,N295,L295,J295,H295,BP295)</f>
        <v>0</v>
      </c>
      <c r="BR295" s="322">
        <f t="shared" si="2282"/>
        <v>0</v>
      </c>
      <c r="BS295" s="284" t="b">
        <f>D295='Orçamento Detalhado'!J301</f>
        <v>1</v>
      </c>
    </row>
    <row r="296" spans="2:71" ht="18" customHeight="1" outlineLevel="2" thickTop="1" thickBot="1">
      <c r="B296" s="213" t="s">
        <v>691</v>
      </c>
      <c r="C296" s="275" t="str">
        <f>IF(VLOOKUP(B296,'Orçamento Detalhado'!$A$11:$I$531,4,)="","",(VLOOKUP(B296,'Orçamento Detalhado'!$A$11:$I$531,4,)))</f>
        <v/>
      </c>
      <c r="D296" s="276" t="str">
        <f>IF(B296="","",VLOOKUP($B296,'Orçamento Detalhado'!$A$11:$J$531,10,))</f>
        <v/>
      </c>
      <c r="E296" s="277">
        <f t="shared" si="2509"/>
        <v>0</v>
      </c>
      <c r="F296" s="574">
        <v>291</v>
      </c>
      <c r="G296" s="278">
        <f t="shared" si="2510"/>
        <v>0</v>
      </c>
      <c r="H296" s="561"/>
      <c r="I296" s="278">
        <f t="shared" si="2511"/>
        <v>0</v>
      </c>
      <c r="J296" s="561"/>
      <c r="K296" s="278">
        <f t="shared" si="2512"/>
        <v>0</v>
      </c>
      <c r="L296" s="561"/>
      <c r="M296" s="278">
        <f t="shared" si="2513"/>
        <v>0</v>
      </c>
      <c r="N296" s="561"/>
      <c r="O296" s="278">
        <f t="shared" si="2514"/>
        <v>0</v>
      </c>
      <c r="P296" s="561"/>
      <c r="Q296" s="278">
        <f t="shared" si="2515"/>
        <v>0</v>
      </c>
      <c r="R296" s="561"/>
      <c r="S296" s="278">
        <f t="shared" si="2516"/>
        <v>0</v>
      </c>
      <c r="T296" s="561"/>
      <c r="U296" s="278">
        <f t="shared" si="2517"/>
        <v>0</v>
      </c>
      <c r="V296" s="561"/>
      <c r="W296" s="278">
        <f t="shared" si="2518"/>
        <v>0</v>
      </c>
      <c r="X296" s="561"/>
      <c r="Y296" s="278">
        <f t="shared" si="2519"/>
        <v>0</v>
      </c>
      <c r="Z296" s="561"/>
      <c r="AA296" s="278">
        <f t="shared" si="2520"/>
        <v>0</v>
      </c>
      <c r="AB296" s="561"/>
      <c r="AC296" s="278">
        <f t="shared" si="2521"/>
        <v>0</v>
      </c>
      <c r="AD296" s="561"/>
      <c r="AE296" s="278">
        <f t="shared" si="2522"/>
        <v>0</v>
      </c>
      <c r="AF296" s="561"/>
      <c r="AG296" s="278">
        <f t="shared" si="2523"/>
        <v>0</v>
      </c>
      <c r="AH296" s="561" t="s">
        <v>1053</v>
      </c>
      <c r="AI296" s="278">
        <f t="shared" si="2524"/>
        <v>0</v>
      </c>
      <c r="AJ296" s="561"/>
      <c r="AK296" s="278">
        <f t="shared" si="2525"/>
        <v>0</v>
      </c>
      <c r="AL296" s="561"/>
      <c r="AM296" s="278">
        <f t="shared" si="2526"/>
        <v>0</v>
      </c>
      <c r="AN296" s="561"/>
      <c r="AO296" s="278">
        <f t="shared" si="2527"/>
        <v>0</v>
      </c>
      <c r="AP296" s="561" t="s">
        <v>1053</v>
      </c>
      <c r="AQ296" s="278">
        <f t="shared" si="2528"/>
        <v>0</v>
      </c>
      <c r="AR296" s="561" t="s">
        <v>1053</v>
      </c>
      <c r="AS296" s="278">
        <f t="shared" si="2529"/>
        <v>0</v>
      </c>
      <c r="AT296" s="561"/>
      <c r="AU296" s="278">
        <f t="shared" si="2530"/>
        <v>0</v>
      </c>
      <c r="AV296" s="561"/>
      <c r="AW296" s="278">
        <f t="shared" si="2531"/>
        <v>0</v>
      </c>
      <c r="AX296" s="561"/>
      <c r="AY296" s="278">
        <f t="shared" si="2532"/>
        <v>0</v>
      </c>
      <c r="AZ296" s="561" t="s">
        <v>1053</v>
      </c>
      <c r="BA296" s="278">
        <f t="shared" si="2533"/>
        <v>0</v>
      </c>
      <c r="BB296" s="561"/>
      <c r="BC296" s="278">
        <f t="shared" si="2534"/>
        <v>0</v>
      </c>
      <c r="BD296" s="561"/>
      <c r="BE296" s="278">
        <f t="shared" si="2535"/>
        <v>0</v>
      </c>
      <c r="BF296" s="561"/>
      <c r="BG296" s="278">
        <f t="shared" si="2536"/>
        <v>0</v>
      </c>
      <c r="BH296" s="561"/>
      <c r="BI296" s="278">
        <f t="shared" si="2537"/>
        <v>0</v>
      </c>
      <c r="BJ296" s="561"/>
      <c r="BK296" s="278">
        <f t="shared" si="2538"/>
        <v>0</v>
      </c>
      <c r="BL296" s="561"/>
      <c r="BM296" s="278">
        <f t="shared" si="2539"/>
        <v>0</v>
      </c>
      <c r="BN296" s="561"/>
      <c r="BO296" s="278">
        <f t="shared" si="2540"/>
        <v>0</v>
      </c>
      <c r="BP296" s="561"/>
      <c r="BQ296" s="563">
        <f t="shared" si="2541"/>
        <v>0</v>
      </c>
      <c r="BR296" s="322">
        <f t="shared" si="2282"/>
        <v>0</v>
      </c>
      <c r="BS296" s="284" t="b">
        <f>D296='Orçamento Detalhado'!J302</f>
        <v>1</v>
      </c>
    </row>
    <row r="297" spans="2:71" ht="18" customHeight="1" outlineLevel="2" thickTop="1" thickBot="1">
      <c r="B297" s="213" t="s">
        <v>692</v>
      </c>
      <c r="C297" s="275" t="str">
        <f>IF(VLOOKUP(B297,'Orçamento Detalhado'!$A$11:$I$531,4,)="","",(VLOOKUP(B297,'Orçamento Detalhado'!$A$11:$I$531,4,)))</f>
        <v/>
      </c>
      <c r="D297" s="276" t="str">
        <f>IF(B297="","",VLOOKUP($B297,'Orçamento Detalhado'!$A$11:$J$531,10,))</f>
        <v/>
      </c>
      <c r="E297" s="277">
        <f t="shared" si="2509"/>
        <v>0</v>
      </c>
      <c r="F297" s="574">
        <v>292</v>
      </c>
      <c r="G297" s="278">
        <f t="shared" ref="G297" si="2542">IFERROR($D297*H297,0)</f>
        <v>0</v>
      </c>
      <c r="H297" s="561"/>
      <c r="I297" s="278">
        <f t="shared" ref="I297" si="2543">IFERROR($D297*J297,0)</f>
        <v>0</v>
      </c>
      <c r="J297" s="561"/>
      <c r="K297" s="278">
        <f t="shared" ref="K297" si="2544">IFERROR($D297*L297,0)</f>
        <v>0</v>
      </c>
      <c r="L297" s="561"/>
      <c r="M297" s="278">
        <f t="shared" ref="M297" si="2545">IFERROR($D297*N297,0)</f>
        <v>0</v>
      </c>
      <c r="N297" s="561"/>
      <c r="O297" s="278">
        <f t="shared" ref="O297" si="2546">IFERROR($D297*P297,0)</f>
        <v>0</v>
      </c>
      <c r="P297" s="561"/>
      <c r="Q297" s="278">
        <f t="shared" ref="Q297" si="2547">IFERROR($D297*R297,0)</f>
        <v>0</v>
      </c>
      <c r="R297" s="561"/>
      <c r="S297" s="278">
        <f t="shared" ref="S297" si="2548">IFERROR($D297*T297,0)</f>
        <v>0</v>
      </c>
      <c r="T297" s="561"/>
      <c r="U297" s="278">
        <f t="shared" ref="U297" si="2549">IFERROR($D297*V297,0)</f>
        <v>0</v>
      </c>
      <c r="V297" s="561"/>
      <c r="W297" s="278">
        <f t="shared" ref="W297" si="2550">IFERROR($D297*X297,0)</f>
        <v>0</v>
      </c>
      <c r="X297" s="561"/>
      <c r="Y297" s="278">
        <f t="shared" ref="Y297" si="2551">IFERROR($D297*Z297,0)</f>
        <v>0</v>
      </c>
      <c r="Z297" s="561"/>
      <c r="AA297" s="278">
        <f t="shared" ref="AA297" si="2552">IFERROR($D297*AB297,0)</f>
        <v>0</v>
      </c>
      <c r="AB297" s="561"/>
      <c r="AC297" s="278">
        <f t="shared" ref="AC297" si="2553">IFERROR($D297*AD297,0)</f>
        <v>0</v>
      </c>
      <c r="AD297" s="561"/>
      <c r="AE297" s="278">
        <f t="shared" ref="AE297" si="2554">IFERROR($D297*AF297,0)</f>
        <v>0</v>
      </c>
      <c r="AF297" s="561"/>
      <c r="AG297" s="278">
        <f t="shared" ref="AG297" si="2555">IFERROR($D297*AH297,0)</f>
        <v>0</v>
      </c>
      <c r="AH297" s="561"/>
      <c r="AI297" s="278">
        <f t="shared" ref="AI297" si="2556">IFERROR($D297*AJ297,0)</f>
        <v>0</v>
      </c>
      <c r="AJ297" s="561"/>
      <c r="AK297" s="278">
        <f t="shared" ref="AK297" si="2557">IFERROR($D297*AL297,0)</f>
        <v>0</v>
      </c>
      <c r="AL297" s="561"/>
      <c r="AM297" s="278">
        <f t="shared" ref="AM297" si="2558">IFERROR($D297*AN297,0)</f>
        <v>0</v>
      </c>
      <c r="AN297" s="561"/>
      <c r="AO297" s="278">
        <f t="shared" ref="AO297" si="2559">IFERROR($D297*AP297,0)</f>
        <v>0</v>
      </c>
      <c r="AP297" s="561"/>
      <c r="AQ297" s="278">
        <f t="shared" ref="AQ297" si="2560">IFERROR($D297*AR297,0)</f>
        <v>0</v>
      </c>
      <c r="AR297" s="561"/>
      <c r="AS297" s="278">
        <f t="shared" ref="AS297" si="2561">IFERROR($D297*AT297,0)</f>
        <v>0</v>
      </c>
      <c r="AT297" s="561"/>
      <c r="AU297" s="278">
        <f t="shared" ref="AU297" si="2562">IFERROR($D297*AV297,0)</f>
        <v>0</v>
      </c>
      <c r="AV297" s="561"/>
      <c r="AW297" s="278">
        <f t="shared" ref="AW297" si="2563">IFERROR($D297*AX297,0)</f>
        <v>0</v>
      </c>
      <c r="AX297" s="561"/>
      <c r="AY297" s="278">
        <f t="shared" ref="AY297" si="2564">IFERROR($D297*AZ297,0)</f>
        <v>0</v>
      </c>
      <c r="AZ297" s="561"/>
      <c r="BA297" s="278">
        <f t="shared" ref="BA297" si="2565">IFERROR($D297*BB297,0)</f>
        <v>0</v>
      </c>
      <c r="BB297" s="561"/>
      <c r="BC297" s="278">
        <f t="shared" ref="BC297" si="2566">IFERROR($D297*BD297,0)</f>
        <v>0</v>
      </c>
      <c r="BD297" s="561"/>
      <c r="BE297" s="278">
        <f t="shared" ref="BE297" si="2567">IFERROR($D297*BF297,0)</f>
        <v>0</v>
      </c>
      <c r="BF297" s="561"/>
      <c r="BG297" s="278">
        <f t="shared" ref="BG297" si="2568">IFERROR($D297*BH297,0)</f>
        <v>0</v>
      </c>
      <c r="BH297" s="561"/>
      <c r="BI297" s="278">
        <f t="shared" ref="BI297" si="2569">IFERROR($D297*BJ297,0)</f>
        <v>0</v>
      </c>
      <c r="BJ297" s="561"/>
      <c r="BK297" s="278">
        <f t="shared" ref="BK297" si="2570">IFERROR($D297*BL297,0)</f>
        <v>0</v>
      </c>
      <c r="BL297" s="561"/>
      <c r="BM297" s="278">
        <f t="shared" ref="BM297" si="2571">IFERROR($D297*BN297,0)</f>
        <v>0</v>
      </c>
      <c r="BN297" s="561"/>
      <c r="BO297" s="278">
        <f t="shared" ref="BO297" si="2572">IFERROR($D297*BP297,0)</f>
        <v>0</v>
      </c>
      <c r="BP297" s="561"/>
      <c r="BQ297" s="563">
        <f t="shared" ref="BQ297:BQ298" si="2573">SUM(BN297,BL297,BJ297,BH297,BF297,BD297,BB297,AZ297,AX297,AV297,AT297,AR297,AP297,AN297,AL297,AJ297,AH297,AF297,AD297,AB297,Z297,X297,V297,T297,R297,P297,N297,L297,J297,H297,BP297)</f>
        <v>0</v>
      </c>
      <c r="BR297" s="322">
        <f t="shared" si="2282"/>
        <v>0</v>
      </c>
      <c r="BS297" s="284" t="b">
        <f>D297='Orçamento Detalhado'!J303</f>
        <v>1</v>
      </c>
    </row>
    <row r="298" spans="2:71" ht="18" customHeight="1" outlineLevel="2" thickTop="1" thickBot="1">
      <c r="B298" s="213" t="s">
        <v>693</v>
      </c>
      <c r="C298" s="275" t="str">
        <f>IF(VLOOKUP(B298,'Orçamento Detalhado'!$A$11:$I$531,4,)="","",(VLOOKUP(B298,'Orçamento Detalhado'!$A$11:$I$531,4,)))</f>
        <v/>
      </c>
      <c r="D298" s="276" t="str">
        <f>IF(B298="","",VLOOKUP($B298,'Orçamento Detalhado'!$A$11:$J$531,10,))</f>
        <v/>
      </c>
      <c r="E298" s="277"/>
      <c r="F298" s="574">
        <v>293</v>
      </c>
      <c r="G298" s="278"/>
      <c r="H298" s="561"/>
      <c r="I298" s="278"/>
      <c r="J298" s="561"/>
      <c r="K298" s="278"/>
      <c r="L298" s="561"/>
      <c r="M298" s="278"/>
      <c r="N298" s="561"/>
      <c r="O298" s="278"/>
      <c r="P298" s="561"/>
      <c r="Q298" s="278"/>
      <c r="R298" s="561"/>
      <c r="S298" s="278"/>
      <c r="T298" s="561"/>
      <c r="U298" s="278"/>
      <c r="V298" s="561"/>
      <c r="W298" s="278"/>
      <c r="X298" s="561"/>
      <c r="Y298" s="278"/>
      <c r="Z298" s="561"/>
      <c r="AA298" s="278"/>
      <c r="AB298" s="561"/>
      <c r="AC298" s="278"/>
      <c r="AD298" s="561"/>
      <c r="AE298" s="278"/>
      <c r="AF298" s="561"/>
      <c r="AG298" s="278"/>
      <c r="AH298" s="561"/>
      <c r="AI298" s="278"/>
      <c r="AJ298" s="561"/>
      <c r="AK298" s="278"/>
      <c r="AL298" s="561"/>
      <c r="AM298" s="278"/>
      <c r="AN298" s="561"/>
      <c r="AO298" s="278"/>
      <c r="AP298" s="561"/>
      <c r="AQ298" s="278"/>
      <c r="AR298" s="561"/>
      <c r="AS298" s="278"/>
      <c r="AT298" s="561"/>
      <c r="AU298" s="278"/>
      <c r="AV298" s="561"/>
      <c r="AW298" s="278"/>
      <c r="AX298" s="561"/>
      <c r="AY298" s="278"/>
      <c r="AZ298" s="561"/>
      <c r="BA298" s="278"/>
      <c r="BB298" s="561"/>
      <c r="BC298" s="278"/>
      <c r="BD298" s="561"/>
      <c r="BE298" s="278"/>
      <c r="BF298" s="561"/>
      <c r="BG298" s="278"/>
      <c r="BH298" s="561"/>
      <c r="BI298" s="278"/>
      <c r="BJ298" s="561"/>
      <c r="BK298" s="278"/>
      <c r="BL298" s="561"/>
      <c r="BM298" s="278"/>
      <c r="BN298" s="561"/>
      <c r="BO298" s="278"/>
      <c r="BP298" s="561"/>
      <c r="BQ298" s="563">
        <f t="shared" si="2573"/>
        <v>0</v>
      </c>
      <c r="BR298" s="322">
        <f t="shared" si="2282"/>
        <v>0</v>
      </c>
      <c r="BS298" s="284" t="b">
        <f>D298='Orçamento Detalhado'!J304</f>
        <v>1</v>
      </c>
    </row>
    <row r="299" spans="2:71" ht="18" customHeight="1" outlineLevel="2" thickTop="1" thickBot="1">
      <c r="B299" s="343" t="s">
        <v>694</v>
      </c>
      <c r="C299" s="352" t="str">
        <f>IF(B299="","",VLOOKUP(B299,'Orçamento Detalhado'!$A$11:$I$531,4,))</f>
        <v xml:space="preserve">Esgoto </v>
      </c>
      <c r="D299" s="349"/>
      <c r="E299" s="350"/>
      <c r="F299" s="574">
        <v>294</v>
      </c>
      <c r="G299" s="351"/>
      <c r="H299" s="562"/>
      <c r="I299" s="351"/>
      <c r="J299" s="562"/>
      <c r="K299" s="351"/>
      <c r="L299" s="562"/>
      <c r="M299" s="351"/>
      <c r="N299" s="562"/>
      <c r="O299" s="351"/>
      <c r="P299" s="562"/>
      <c r="Q299" s="351"/>
      <c r="R299" s="562"/>
      <c r="S299" s="351"/>
      <c r="T299" s="562"/>
      <c r="U299" s="351"/>
      <c r="V299" s="562"/>
      <c r="W299" s="351"/>
      <c r="X299" s="562"/>
      <c r="Y299" s="351"/>
      <c r="Z299" s="562"/>
      <c r="AA299" s="351"/>
      <c r="AB299" s="562"/>
      <c r="AC299" s="351"/>
      <c r="AD299" s="562"/>
      <c r="AE299" s="351"/>
      <c r="AF299" s="562"/>
      <c r="AG299" s="351"/>
      <c r="AH299" s="562"/>
      <c r="AI299" s="351"/>
      <c r="AJ299" s="562"/>
      <c r="AK299" s="351"/>
      <c r="AL299" s="562"/>
      <c r="AM299" s="351"/>
      <c r="AN299" s="562"/>
      <c r="AO299" s="351"/>
      <c r="AP299" s="562"/>
      <c r="AQ299" s="351"/>
      <c r="AR299" s="562"/>
      <c r="AS299" s="351"/>
      <c r="AT299" s="562"/>
      <c r="AU299" s="351"/>
      <c r="AV299" s="562"/>
      <c r="AW299" s="351"/>
      <c r="AX299" s="562"/>
      <c r="AY299" s="351"/>
      <c r="AZ299" s="562"/>
      <c r="BA299" s="351"/>
      <c r="BB299" s="562"/>
      <c r="BC299" s="351"/>
      <c r="BD299" s="562"/>
      <c r="BE299" s="351"/>
      <c r="BF299" s="562"/>
      <c r="BG299" s="351"/>
      <c r="BH299" s="562"/>
      <c r="BI299" s="351"/>
      <c r="BJ299" s="562"/>
      <c r="BK299" s="351"/>
      <c r="BL299" s="562"/>
      <c r="BM299" s="351"/>
      <c r="BN299" s="562"/>
      <c r="BO299" s="351"/>
      <c r="BP299" s="562"/>
      <c r="BQ299" s="563">
        <f t="shared" si="2281"/>
        <v>0</v>
      </c>
      <c r="BR299" s="322">
        <f t="shared" si="2282"/>
        <v>0</v>
      </c>
      <c r="BS299" s="284" t="b">
        <f>D299='Orçamento Detalhado'!J305</f>
        <v>1</v>
      </c>
    </row>
    <row r="300" spans="2:71" ht="18" customHeight="1" outlineLevel="2" thickTop="1" thickBot="1">
      <c r="B300" s="213" t="s">
        <v>696</v>
      </c>
      <c r="C300" s="275" t="str">
        <f>IF(VLOOKUP(B300,'Orçamento Detalhado'!$A$11:$I$531,4,)="","",(VLOOKUP(B300,'Orçamento Detalhado'!$A$11:$I$531,4,)))</f>
        <v>Prumadas - esgoto/ventilação</v>
      </c>
      <c r="D300" s="276" t="str">
        <f>IF(B300="","",VLOOKUP($B300,'Orçamento Detalhado'!$A$11:$J$531,10,))</f>
        <v/>
      </c>
      <c r="E300" s="277">
        <f t="shared" ref="E300:E306" si="2574">IFERROR(D300/$D$527,0)</f>
        <v>0</v>
      </c>
      <c r="F300" s="574">
        <v>295</v>
      </c>
      <c r="G300" s="278">
        <f t="shared" si="2284"/>
        <v>0</v>
      </c>
      <c r="H300" s="561"/>
      <c r="I300" s="278">
        <f t="shared" si="2285"/>
        <v>0</v>
      </c>
      <c r="J300" s="561"/>
      <c r="K300" s="278">
        <f t="shared" si="2286"/>
        <v>0</v>
      </c>
      <c r="L300" s="561"/>
      <c r="M300" s="278">
        <f t="shared" si="2287"/>
        <v>0</v>
      </c>
      <c r="N300" s="561"/>
      <c r="O300" s="278">
        <f t="shared" si="2288"/>
        <v>0</v>
      </c>
      <c r="P300" s="561"/>
      <c r="Q300" s="278">
        <f t="shared" si="2289"/>
        <v>0</v>
      </c>
      <c r="R300" s="561"/>
      <c r="S300" s="278">
        <f t="shared" si="2290"/>
        <v>0</v>
      </c>
      <c r="T300" s="561" t="s">
        <v>1053</v>
      </c>
      <c r="U300" s="278">
        <f t="shared" si="2291"/>
        <v>0</v>
      </c>
      <c r="V300" s="561" t="s">
        <v>1053</v>
      </c>
      <c r="W300" s="278">
        <f t="shared" si="2292"/>
        <v>0</v>
      </c>
      <c r="X300" s="561" t="s">
        <v>1053</v>
      </c>
      <c r="Y300" s="278">
        <f t="shared" si="2293"/>
        <v>0</v>
      </c>
      <c r="Z300" s="561" t="s">
        <v>1053</v>
      </c>
      <c r="AA300" s="278">
        <f t="shared" si="2294"/>
        <v>0</v>
      </c>
      <c r="AB300" s="561"/>
      <c r="AC300" s="278">
        <f t="shared" si="2314"/>
        <v>0</v>
      </c>
      <c r="AD300" s="561"/>
      <c r="AE300" s="278">
        <f t="shared" si="2295"/>
        <v>0</v>
      </c>
      <c r="AF300" s="561"/>
      <c r="AG300" s="278">
        <f t="shared" si="2296"/>
        <v>0</v>
      </c>
      <c r="AH300" s="561"/>
      <c r="AI300" s="278">
        <f t="shared" si="2297"/>
        <v>0</v>
      </c>
      <c r="AJ300" s="561"/>
      <c r="AK300" s="278">
        <f t="shared" si="2298"/>
        <v>0</v>
      </c>
      <c r="AL300" s="561"/>
      <c r="AM300" s="278">
        <f t="shared" si="2299"/>
        <v>0</v>
      </c>
      <c r="AN300" s="561"/>
      <c r="AO300" s="278">
        <f t="shared" si="2300"/>
        <v>0</v>
      </c>
      <c r="AP300" s="561"/>
      <c r="AQ300" s="278">
        <f t="shared" si="2301"/>
        <v>0</v>
      </c>
      <c r="AR300" s="561"/>
      <c r="AS300" s="278">
        <f t="shared" si="2302"/>
        <v>0</v>
      </c>
      <c r="AT300" s="561"/>
      <c r="AU300" s="278">
        <f t="shared" si="2303"/>
        <v>0</v>
      </c>
      <c r="AV300" s="561"/>
      <c r="AW300" s="278">
        <f t="shared" si="2304"/>
        <v>0</v>
      </c>
      <c r="AX300" s="561"/>
      <c r="AY300" s="278">
        <f t="shared" si="2305"/>
        <v>0</v>
      </c>
      <c r="AZ300" s="561"/>
      <c r="BA300" s="278">
        <f t="shared" si="2306"/>
        <v>0</v>
      </c>
      <c r="BB300" s="561"/>
      <c r="BC300" s="278">
        <f t="shared" si="2307"/>
        <v>0</v>
      </c>
      <c r="BD300" s="561"/>
      <c r="BE300" s="278">
        <f t="shared" si="2308"/>
        <v>0</v>
      </c>
      <c r="BF300" s="561"/>
      <c r="BG300" s="278">
        <f t="shared" si="2309"/>
        <v>0</v>
      </c>
      <c r="BH300" s="561"/>
      <c r="BI300" s="278">
        <f t="shared" si="2310"/>
        <v>0</v>
      </c>
      <c r="BJ300" s="561"/>
      <c r="BK300" s="278">
        <f t="shared" si="2311"/>
        <v>0</v>
      </c>
      <c r="BL300" s="561"/>
      <c r="BM300" s="278">
        <f t="shared" si="2312"/>
        <v>0</v>
      </c>
      <c r="BN300" s="561"/>
      <c r="BO300" s="278">
        <f t="shared" si="2313"/>
        <v>0</v>
      </c>
      <c r="BP300" s="561"/>
      <c r="BQ300" s="563">
        <f t="shared" si="2281"/>
        <v>0</v>
      </c>
      <c r="BR300" s="322">
        <f t="shared" si="2282"/>
        <v>0</v>
      </c>
      <c r="BS300" s="284" t="b">
        <f>D300='Orçamento Detalhado'!J306</f>
        <v>1</v>
      </c>
    </row>
    <row r="301" spans="2:71" ht="18" customHeight="1" outlineLevel="2" thickTop="1" thickBot="1">
      <c r="B301" s="213" t="s">
        <v>698</v>
      </c>
      <c r="C301" s="275" t="str">
        <f>IF(VLOOKUP(B301,'Orçamento Detalhado'!$A$11:$I$531,4,)="","",(VLOOKUP(B301,'Orçamento Detalhado'!$A$11:$I$531,4,)))</f>
        <v>Ramais - esgoto</v>
      </c>
      <c r="D301" s="276" t="str">
        <f>IF(B301="","",VLOOKUP($B301,'Orçamento Detalhado'!$A$11:$J$531,10,))</f>
        <v/>
      </c>
      <c r="E301" s="277">
        <f t="shared" si="2574"/>
        <v>0</v>
      </c>
      <c r="F301" s="574">
        <v>296</v>
      </c>
      <c r="G301" s="278">
        <f t="shared" si="2284"/>
        <v>0</v>
      </c>
      <c r="H301" s="561"/>
      <c r="I301" s="278">
        <f t="shared" si="2285"/>
        <v>0</v>
      </c>
      <c r="J301" s="561"/>
      <c r="K301" s="278">
        <f t="shared" si="2286"/>
        <v>0</v>
      </c>
      <c r="L301" s="561"/>
      <c r="M301" s="278">
        <f t="shared" si="2287"/>
        <v>0</v>
      </c>
      <c r="N301" s="561"/>
      <c r="O301" s="278">
        <f t="shared" si="2288"/>
        <v>0</v>
      </c>
      <c r="P301" s="561"/>
      <c r="Q301" s="278">
        <f t="shared" si="2289"/>
        <v>0</v>
      </c>
      <c r="R301" s="561"/>
      <c r="S301" s="278">
        <f t="shared" si="2290"/>
        <v>0</v>
      </c>
      <c r="T301" s="561" t="s">
        <v>1053</v>
      </c>
      <c r="U301" s="278">
        <f t="shared" si="2291"/>
        <v>0</v>
      </c>
      <c r="V301" s="561" t="s">
        <v>1053</v>
      </c>
      <c r="W301" s="278">
        <f t="shared" si="2292"/>
        <v>0</v>
      </c>
      <c r="X301" s="561" t="s">
        <v>1053</v>
      </c>
      <c r="Y301" s="278">
        <f t="shared" si="2293"/>
        <v>0</v>
      </c>
      <c r="Z301" s="561" t="s">
        <v>1053</v>
      </c>
      <c r="AA301" s="278">
        <f t="shared" si="2294"/>
        <v>0</v>
      </c>
      <c r="AB301" s="561"/>
      <c r="AC301" s="278">
        <f t="shared" si="2314"/>
        <v>0</v>
      </c>
      <c r="AD301" s="561"/>
      <c r="AE301" s="278">
        <f t="shared" si="2295"/>
        <v>0</v>
      </c>
      <c r="AF301" s="561"/>
      <c r="AG301" s="278">
        <f t="shared" si="2296"/>
        <v>0</v>
      </c>
      <c r="AH301" s="561"/>
      <c r="AI301" s="278">
        <f t="shared" si="2297"/>
        <v>0</v>
      </c>
      <c r="AJ301" s="561"/>
      <c r="AK301" s="278">
        <f t="shared" si="2298"/>
        <v>0</v>
      </c>
      <c r="AL301" s="561"/>
      <c r="AM301" s="278">
        <f t="shared" si="2299"/>
        <v>0</v>
      </c>
      <c r="AN301" s="561"/>
      <c r="AO301" s="278">
        <f t="shared" si="2300"/>
        <v>0</v>
      </c>
      <c r="AP301" s="561"/>
      <c r="AQ301" s="278">
        <f t="shared" si="2301"/>
        <v>0</v>
      </c>
      <c r="AR301" s="561"/>
      <c r="AS301" s="278">
        <f t="shared" si="2302"/>
        <v>0</v>
      </c>
      <c r="AT301" s="561"/>
      <c r="AU301" s="278">
        <f t="shared" si="2303"/>
        <v>0</v>
      </c>
      <c r="AV301" s="561"/>
      <c r="AW301" s="278">
        <f t="shared" si="2304"/>
        <v>0</v>
      </c>
      <c r="AX301" s="561"/>
      <c r="AY301" s="278">
        <f t="shared" si="2305"/>
        <v>0</v>
      </c>
      <c r="AZ301" s="561"/>
      <c r="BA301" s="278">
        <f t="shared" si="2306"/>
        <v>0</v>
      </c>
      <c r="BB301" s="561"/>
      <c r="BC301" s="278">
        <f t="shared" si="2307"/>
        <v>0</v>
      </c>
      <c r="BD301" s="561"/>
      <c r="BE301" s="278">
        <f t="shared" si="2308"/>
        <v>0</v>
      </c>
      <c r="BF301" s="561"/>
      <c r="BG301" s="278">
        <f t="shared" si="2309"/>
        <v>0</v>
      </c>
      <c r="BH301" s="561"/>
      <c r="BI301" s="278">
        <f t="shared" si="2310"/>
        <v>0</v>
      </c>
      <c r="BJ301" s="561"/>
      <c r="BK301" s="278">
        <f t="shared" si="2311"/>
        <v>0</v>
      </c>
      <c r="BL301" s="561"/>
      <c r="BM301" s="278">
        <f t="shared" si="2312"/>
        <v>0</v>
      </c>
      <c r="BN301" s="561"/>
      <c r="BO301" s="278">
        <f t="shared" si="2313"/>
        <v>0</v>
      </c>
      <c r="BP301" s="561"/>
      <c r="BQ301" s="563">
        <f t="shared" si="2281"/>
        <v>0</v>
      </c>
      <c r="BR301" s="322">
        <f t="shared" si="2282"/>
        <v>0</v>
      </c>
      <c r="BS301" s="284" t="b">
        <f>D301='Orçamento Detalhado'!J307</f>
        <v>1</v>
      </c>
    </row>
    <row r="302" spans="2:71" ht="18" customHeight="1" outlineLevel="2" thickTop="1" thickBot="1">
      <c r="B302" s="213" t="s">
        <v>700</v>
      </c>
      <c r="C302" s="275" t="str">
        <f>IF(VLOOKUP(B302,'Orçamento Detalhado'!$A$11:$I$531,4,)="","",(VLOOKUP(B302,'Orçamento Detalhado'!$A$11:$I$531,4,)))</f>
        <v>Rede Térreo - esgoto</v>
      </c>
      <c r="D302" s="276" t="str">
        <f>IF(B302="","",VLOOKUP($B302,'Orçamento Detalhado'!$A$11:$J$531,10,))</f>
        <v/>
      </c>
      <c r="E302" s="277">
        <f t="shared" si="2574"/>
        <v>0</v>
      </c>
      <c r="F302" s="574">
        <v>297</v>
      </c>
      <c r="G302" s="278">
        <f t="shared" ref="G302" si="2575">IFERROR($D302*H302,0)</f>
        <v>0</v>
      </c>
      <c r="H302" s="561"/>
      <c r="I302" s="278">
        <f t="shared" ref="I302" si="2576">IFERROR($D302*J302,0)</f>
        <v>0</v>
      </c>
      <c r="J302" s="561"/>
      <c r="K302" s="278">
        <f t="shared" ref="K302" si="2577">IFERROR($D302*L302,0)</f>
        <v>0</v>
      </c>
      <c r="L302" s="561"/>
      <c r="M302" s="278">
        <f t="shared" ref="M302" si="2578">IFERROR($D302*N302,0)</f>
        <v>0</v>
      </c>
      <c r="N302" s="561"/>
      <c r="O302" s="278">
        <f t="shared" ref="O302" si="2579">IFERROR($D302*P302,0)</f>
        <v>0</v>
      </c>
      <c r="P302" s="561"/>
      <c r="Q302" s="278">
        <f t="shared" ref="Q302" si="2580">IFERROR($D302*R302,0)</f>
        <v>0</v>
      </c>
      <c r="R302" s="561"/>
      <c r="S302" s="278">
        <f t="shared" ref="S302" si="2581">IFERROR($D302*T302,0)</f>
        <v>0</v>
      </c>
      <c r="T302" s="561"/>
      <c r="U302" s="278">
        <f t="shared" ref="U302" si="2582">IFERROR($D302*V302,0)</f>
        <v>0</v>
      </c>
      <c r="V302" s="561"/>
      <c r="W302" s="278">
        <f t="shared" ref="W302" si="2583">IFERROR($D302*X302,0)</f>
        <v>0</v>
      </c>
      <c r="X302" s="561"/>
      <c r="Y302" s="278">
        <f t="shared" ref="Y302" si="2584">IFERROR($D302*Z302,0)</f>
        <v>0</v>
      </c>
      <c r="Z302" s="561"/>
      <c r="AA302" s="278">
        <f t="shared" ref="AA302" si="2585">IFERROR($D302*AB302,0)</f>
        <v>0</v>
      </c>
      <c r="AB302" s="561"/>
      <c r="AC302" s="278">
        <f t="shared" ref="AC302" si="2586">IFERROR($D302*AD302,0)</f>
        <v>0</v>
      </c>
      <c r="AD302" s="561"/>
      <c r="AE302" s="278">
        <f t="shared" ref="AE302" si="2587">IFERROR($D302*AF302,0)</f>
        <v>0</v>
      </c>
      <c r="AF302" s="561"/>
      <c r="AG302" s="278">
        <f t="shared" ref="AG302" si="2588">IFERROR($D302*AH302,0)</f>
        <v>0</v>
      </c>
      <c r="AH302" s="561"/>
      <c r="AI302" s="278">
        <f t="shared" ref="AI302" si="2589">IFERROR($D302*AJ302,0)</f>
        <v>0</v>
      </c>
      <c r="AJ302" s="561"/>
      <c r="AK302" s="278">
        <f t="shared" ref="AK302" si="2590">IFERROR($D302*AL302,0)</f>
        <v>0</v>
      </c>
      <c r="AL302" s="561"/>
      <c r="AM302" s="278">
        <f t="shared" ref="AM302" si="2591">IFERROR($D302*AN302,0)</f>
        <v>0</v>
      </c>
      <c r="AN302" s="561"/>
      <c r="AO302" s="278">
        <f t="shared" ref="AO302" si="2592">IFERROR($D302*AP302,0)</f>
        <v>0</v>
      </c>
      <c r="AP302" s="561"/>
      <c r="AQ302" s="278">
        <f t="shared" ref="AQ302" si="2593">IFERROR($D302*AR302,0)</f>
        <v>0</v>
      </c>
      <c r="AR302" s="561"/>
      <c r="AS302" s="278">
        <f t="shared" ref="AS302" si="2594">IFERROR($D302*AT302,0)</f>
        <v>0</v>
      </c>
      <c r="AT302" s="561"/>
      <c r="AU302" s="278">
        <f t="shared" ref="AU302" si="2595">IFERROR($D302*AV302,0)</f>
        <v>0</v>
      </c>
      <c r="AV302" s="561"/>
      <c r="AW302" s="278">
        <f t="shared" ref="AW302" si="2596">IFERROR($D302*AX302,0)</f>
        <v>0</v>
      </c>
      <c r="AX302" s="561"/>
      <c r="AY302" s="278">
        <f t="shared" ref="AY302" si="2597">IFERROR($D302*AZ302,0)</f>
        <v>0</v>
      </c>
      <c r="AZ302" s="561"/>
      <c r="BA302" s="278">
        <f t="shared" ref="BA302" si="2598">IFERROR($D302*BB302,0)</f>
        <v>0</v>
      </c>
      <c r="BB302" s="561"/>
      <c r="BC302" s="278">
        <f t="shared" ref="BC302" si="2599">IFERROR($D302*BD302,0)</f>
        <v>0</v>
      </c>
      <c r="BD302" s="561"/>
      <c r="BE302" s="278">
        <f t="shared" ref="BE302" si="2600">IFERROR($D302*BF302,0)</f>
        <v>0</v>
      </c>
      <c r="BF302" s="561"/>
      <c r="BG302" s="278">
        <f t="shared" ref="BG302" si="2601">IFERROR($D302*BH302,0)</f>
        <v>0</v>
      </c>
      <c r="BH302" s="561"/>
      <c r="BI302" s="278">
        <f t="shared" ref="BI302" si="2602">IFERROR($D302*BJ302,0)</f>
        <v>0</v>
      </c>
      <c r="BJ302" s="561"/>
      <c r="BK302" s="278">
        <f t="shared" ref="BK302" si="2603">IFERROR($D302*BL302,0)</f>
        <v>0</v>
      </c>
      <c r="BL302" s="561"/>
      <c r="BM302" s="278">
        <f t="shared" ref="BM302" si="2604">IFERROR($D302*BN302,0)</f>
        <v>0</v>
      </c>
      <c r="BN302" s="561"/>
      <c r="BO302" s="278">
        <f t="shared" ref="BO302" si="2605">IFERROR($D302*BP302,0)</f>
        <v>0</v>
      </c>
      <c r="BP302" s="561"/>
      <c r="BQ302" s="563">
        <f t="shared" ref="BQ302" si="2606">SUM(BN302,BL302,BJ302,BH302,BF302,BD302,BB302,AZ302,AX302,AV302,AT302,AR302,AP302,AN302,AL302,AJ302,AH302,AF302,AD302,AB302,Z302,X302,V302,T302,R302,P302,N302,L302,J302,H302,BP302)</f>
        <v>0</v>
      </c>
      <c r="BR302" s="322">
        <f t="shared" si="2282"/>
        <v>0</v>
      </c>
      <c r="BS302" s="284" t="b">
        <f>D302='Orçamento Detalhado'!J308</f>
        <v>1</v>
      </c>
    </row>
    <row r="303" spans="2:71" ht="18" customHeight="1" outlineLevel="2" thickTop="1" thickBot="1">
      <c r="B303" s="213" t="s">
        <v>702</v>
      </c>
      <c r="C303" s="275" t="str">
        <f>IF(VLOOKUP(B303,'Orçamento Detalhado'!$A$11:$I$531,4,)="","",(VLOOKUP(B303,'Orçamento Detalhado'!$A$11:$I$531,4,)))</f>
        <v/>
      </c>
      <c r="D303" s="276" t="str">
        <f>IF(B303="","",VLOOKUP($B303,'Orçamento Detalhado'!$A$11:$J$531,10,))</f>
        <v/>
      </c>
      <c r="E303" s="277">
        <f t="shared" si="2574"/>
        <v>0</v>
      </c>
      <c r="F303" s="574">
        <v>298</v>
      </c>
      <c r="G303" s="278">
        <f t="shared" si="2284"/>
        <v>0</v>
      </c>
      <c r="H303" s="561"/>
      <c r="I303" s="278">
        <f t="shared" si="2285"/>
        <v>0</v>
      </c>
      <c r="J303" s="561"/>
      <c r="K303" s="278">
        <f t="shared" si="2286"/>
        <v>0</v>
      </c>
      <c r="L303" s="561"/>
      <c r="M303" s="278">
        <f t="shared" si="2287"/>
        <v>0</v>
      </c>
      <c r="N303" s="561"/>
      <c r="O303" s="278">
        <f t="shared" si="2288"/>
        <v>0</v>
      </c>
      <c r="P303" s="561"/>
      <c r="Q303" s="278">
        <f t="shared" si="2289"/>
        <v>0</v>
      </c>
      <c r="R303" s="561"/>
      <c r="S303" s="278">
        <f t="shared" si="2290"/>
        <v>0</v>
      </c>
      <c r="T303" s="561" t="s">
        <v>1053</v>
      </c>
      <c r="U303" s="278">
        <f t="shared" si="2291"/>
        <v>0</v>
      </c>
      <c r="V303" s="561" t="s">
        <v>1053</v>
      </c>
      <c r="W303" s="278">
        <f t="shared" si="2292"/>
        <v>0</v>
      </c>
      <c r="X303" s="561" t="s">
        <v>1053</v>
      </c>
      <c r="Y303" s="278">
        <f t="shared" si="2293"/>
        <v>0</v>
      </c>
      <c r="Z303" s="561" t="s">
        <v>1053</v>
      </c>
      <c r="AA303" s="278">
        <f t="shared" si="2294"/>
        <v>0</v>
      </c>
      <c r="AB303" s="561"/>
      <c r="AC303" s="278">
        <f t="shared" si="2314"/>
        <v>0</v>
      </c>
      <c r="AD303" s="561"/>
      <c r="AE303" s="278">
        <f t="shared" si="2295"/>
        <v>0</v>
      </c>
      <c r="AF303" s="561"/>
      <c r="AG303" s="278">
        <f t="shared" si="2296"/>
        <v>0</v>
      </c>
      <c r="AH303" s="561"/>
      <c r="AI303" s="278">
        <f t="shared" si="2297"/>
        <v>0</v>
      </c>
      <c r="AJ303" s="561"/>
      <c r="AK303" s="278">
        <f t="shared" si="2298"/>
        <v>0</v>
      </c>
      <c r="AL303" s="561"/>
      <c r="AM303" s="278">
        <f t="shared" si="2299"/>
        <v>0</v>
      </c>
      <c r="AN303" s="561"/>
      <c r="AO303" s="278">
        <f t="shared" si="2300"/>
        <v>0</v>
      </c>
      <c r="AP303" s="561"/>
      <c r="AQ303" s="278">
        <f t="shared" si="2301"/>
        <v>0</v>
      </c>
      <c r="AR303" s="561"/>
      <c r="AS303" s="278">
        <f t="shared" si="2302"/>
        <v>0</v>
      </c>
      <c r="AT303" s="561"/>
      <c r="AU303" s="278">
        <f t="shared" si="2303"/>
        <v>0</v>
      </c>
      <c r="AV303" s="561"/>
      <c r="AW303" s="278">
        <f t="shared" si="2304"/>
        <v>0</v>
      </c>
      <c r="AX303" s="561"/>
      <c r="AY303" s="278">
        <f t="shared" si="2305"/>
        <v>0</v>
      </c>
      <c r="AZ303" s="561"/>
      <c r="BA303" s="278">
        <f t="shared" si="2306"/>
        <v>0</v>
      </c>
      <c r="BB303" s="561"/>
      <c r="BC303" s="278">
        <f t="shared" si="2307"/>
        <v>0</v>
      </c>
      <c r="BD303" s="561"/>
      <c r="BE303" s="278">
        <f t="shared" si="2308"/>
        <v>0</v>
      </c>
      <c r="BF303" s="561"/>
      <c r="BG303" s="278">
        <f t="shared" si="2309"/>
        <v>0</v>
      </c>
      <c r="BH303" s="561"/>
      <c r="BI303" s="278">
        <f t="shared" si="2310"/>
        <v>0</v>
      </c>
      <c r="BJ303" s="561"/>
      <c r="BK303" s="278">
        <f t="shared" si="2311"/>
        <v>0</v>
      </c>
      <c r="BL303" s="561"/>
      <c r="BM303" s="278">
        <f t="shared" si="2312"/>
        <v>0</v>
      </c>
      <c r="BN303" s="561"/>
      <c r="BO303" s="278">
        <f t="shared" si="2313"/>
        <v>0</v>
      </c>
      <c r="BP303" s="561"/>
      <c r="BQ303" s="563">
        <f t="shared" si="2281"/>
        <v>0</v>
      </c>
      <c r="BR303" s="322">
        <f t="shared" si="2282"/>
        <v>0</v>
      </c>
      <c r="BS303" s="284" t="b">
        <f>D303='Orçamento Detalhado'!J309</f>
        <v>1</v>
      </c>
    </row>
    <row r="304" spans="2:71" ht="18" customHeight="1" outlineLevel="2" thickTop="1" thickBot="1">
      <c r="B304" s="213" t="s">
        <v>703</v>
      </c>
      <c r="C304" s="275" t="str">
        <f>IF(VLOOKUP(B304,'Orçamento Detalhado'!$A$11:$I$531,4,)="","",(VLOOKUP(B304,'Orçamento Detalhado'!$A$11:$I$531,4,)))</f>
        <v/>
      </c>
      <c r="D304" s="276" t="str">
        <f>IF(B304="","",VLOOKUP($B304,'Orçamento Detalhado'!$A$11:$J$531,10,))</f>
        <v/>
      </c>
      <c r="E304" s="277">
        <f t="shared" si="2574"/>
        <v>0</v>
      </c>
      <c r="F304" s="574">
        <v>299</v>
      </c>
      <c r="G304" s="278">
        <f t="shared" ref="G304:G305" si="2607">IFERROR($D304*H304,0)</f>
        <v>0</v>
      </c>
      <c r="H304" s="561"/>
      <c r="I304" s="278">
        <f t="shared" ref="I304:I305" si="2608">IFERROR($D304*J304,0)</f>
        <v>0</v>
      </c>
      <c r="J304" s="561"/>
      <c r="K304" s="278">
        <f t="shared" ref="K304:K305" si="2609">IFERROR($D304*L304,0)</f>
        <v>0</v>
      </c>
      <c r="L304" s="561"/>
      <c r="M304" s="278">
        <f t="shared" ref="M304:M305" si="2610">IFERROR($D304*N304,0)</f>
        <v>0</v>
      </c>
      <c r="N304" s="561"/>
      <c r="O304" s="278">
        <f t="shared" ref="O304:O305" si="2611">IFERROR($D304*P304,0)</f>
        <v>0</v>
      </c>
      <c r="P304" s="561"/>
      <c r="Q304" s="278">
        <f t="shared" ref="Q304:Q305" si="2612">IFERROR($D304*R304,0)</f>
        <v>0</v>
      </c>
      <c r="R304" s="561"/>
      <c r="S304" s="278">
        <f t="shared" ref="S304:S305" si="2613">IFERROR($D304*T304,0)</f>
        <v>0</v>
      </c>
      <c r="T304" s="561" t="s">
        <v>1053</v>
      </c>
      <c r="U304" s="278">
        <f t="shared" ref="U304:U305" si="2614">IFERROR($D304*V304,0)</f>
        <v>0</v>
      </c>
      <c r="V304" s="561" t="s">
        <v>1053</v>
      </c>
      <c r="W304" s="278">
        <f t="shared" ref="W304:W305" si="2615">IFERROR($D304*X304,0)</f>
        <v>0</v>
      </c>
      <c r="X304" s="561" t="s">
        <v>1053</v>
      </c>
      <c r="Y304" s="278">
        <f t="shared" ref="Y304:Y305" si="2616">IFERROR($D304*Z304,0)</f>
        <v>0</v>
      </c>
      <c r="Z304" s="561" t="s">
        <v>1053</v>
      </c>
      <c r="AA304" s="278">
        <f t="shared" ref="AA304:AA305" si="2617">IFERROR($D304*AB304,0)</f>
        <v>0</v>
      </c>
      <c r="AB304" s="561"/>
      <c r="AC304" s="278">
        <f t="shared" ref="AC304:AC305" si="2618">IFERROR($D304*AD304,0)</f>
        <v>0</v>
      </c>
      <c r="AD304" s="561"/>
      <c r="AE304" s="278">
        <f t="shared" ref="AE304:AE305" si="2619">IFERROR($D304*AF304,0)</f>
        <v>0</v>
      </c>
      <c r="AF304" s="561"/>
      <c r="AG304" s="278">
        <f t="shared" ref="AG304:AG305" si="2620">IFERROR($D304*AH304,0)</f>
        <v>0</v>
      </c>
      <c r="AH304" s="561"/>
      <c r="AI304" s="278">
        <f t="shared" ref="AI304:AI305" si="2621">IFERROR($D304*AJ304,0)</f>
        <v>0</v>
      </c>
      <c r="AJ304" s="561"/>
      <c r="AK304" s="278">
        <f t="shared" ref="AK304:AK305" si="2622">IFERROR($D304*AL304,0)</f>
        <v>0</v>
      </c>
      <c r="AL304" s="561"/>
      <c r="AM304" s="278">
        <f t="shared" ref="AM304:AM305" si="2623">IFERROR($D304*AN304,0)</f>
        <v>0</v>
      </c>
      <c r="AN304" s="561"/>
      <c r="AO304" s="278">
        <f t="shared" ref="AO304:AO305" si="2624">IFERROR($D304*AP304,0)</f>
        <v>0</v>
      </c>
      <c r="AP304" s="561"/>
      <c r="AQ304" s="278">
        <f t="shared" ref="AQ304:AQ305" si="2625">IFERROR($D304*AR304,0)</f>
        <v>0</v>
      </c>
      <c r="AR304" s="561"/>
      <c r="AS304" s="278">
        <f t="shared" ref="AS304:AS305" si="2626">IFERROR($D304*AT304,0)</f>
        <v>0</v>
      </c>
      <c r="AT304" s="561"/>
      <c r="AU304" s="278">
        <f t="shared" ref="AU304:AU305" si="2627">IFERROR($D304*AV304,0)</f>
        <v>0</v>
      </c>
      <c r="AV304" s="561"/>
      <c r="AW304" s="278">
        <f t="shared" ref="AW304:AW305" si="2628">IFERROR($D304*AX304,0)</f>
        <v>0</v>
      </c>
      <c r="AX304" s="561"/>
      <c r="AY304" s="278">
        <f t="shared" ref="AY304:AY305" si="2629">IFERROR($D304*AZ304,0)</f>
        <v>0</v>
      </c>
      <c r="AZ304" s="561"/>
      <c r="BA304" s="278">
        <f t="shared" ref="BA304:BA305" si="2630">IFERROR($D304*BB304,0)</f>
        <v>0</v>
      </c>
      <c r="BB304" s="561"/>
      <c r="BC304" s="278">
        <f t="shared" ref="BC304:BC305" si="2631">IFERROR($D304*BD304,0)</f>
        <v>0</v>
      </c>
      <c r="BD304" s="561"/>
      <c r="BE304" s="278">
        <f t="shared" ref="BE304:BE305" si="2632">IFERROR($D304*BF304,0)</f>
        <v>0</v>
      </c>
      <c r="BF304" s="561"/>
      <c r="BG304" s="278">
        <f t="shared" ref="BG304:BG305" si="2633">IFERROR($D304*BH304,0)</f>
        <v>0</v>
      </c>
      <c r="BH304" s="561"/>
      <c r="BI304" s="278">
        <f t="shared" ref="BI304:BI305" si="2634">IFERROR($D304*BJ304,0)</f>
        <v>0</v>
      </c>
      <c r="BJ304" s="561"/>
      <c r="BK304" s="278">
        <f t="shared" ref="BK304:BK305" si="2635">IFERROR($D304*BL304,0)</f>
        <v>0</v>
      </c>
      <c r="BL304" s="561"/>
      <c r="BM304" s="278">
        <f t="shared" ref="BM304:BM305" si="2636">IFERROR($D304*BN304,0)</f>
        <v>0</v>
      </c>
      <c r="BN304" s="561"/>
      <c r="BO304" s="278">
        <f t="shared" ref="BO304:BO305" si="2637">IFERROR($D304*BP304,0)</f>
        <v>0</v>
      </c>
      <c r="BP304" s="561"/>
      <c r="BQ304" s="563">
        <f t="shared" ref="BQ304:BQ305" si="2638">SUM(BN304,BL304,BJ304,BH304,BF304,BD304,BB304,AZ304,AX304,AV304,AT304,AR304,AP304,AN304,AL304,AJ304,AH304,AF304,AD304,AB304,Z304,X304,V304,T304,R304,P304,N304,L304,J304,H304,BP304)</f>
        <v>0</v>
      </c>
      <c r="BR304" s="322">
        <f t="shared" si="2282"/>
        <v>0</v>
      </c>
      <c r="BS304" s="284" t="b">
        <f>D304='Orçamento Detalhado'!J310</f>
        <v>1</v>
      </c>
    </row>
    <row r="305" spans="2:71" ht="18" customHeight="1" outlineLevel="2" thickTop="1" thickBot="1">
      <c r="B305" s="213" t="s">
        <v>704</v>
      </c>
      <c r="C305" s="275" t="str">
        <f>IF(VLOOKUP(B305,'Orçamento Detalhado'!$A$11:$I$531,4,)="","",(VLOOKUP(B305,'Orçamento Detalhado'!$A$11:$I$531,4,)))</f>
        <v/>
      </c>
      <c r="D305" s="276" t="str">
        <f>IF(B305="","",VLOOKUP($B305,'Orçamento Detalhado'!$A$11:$J$531,10,))</f>
        <v/>
      </c>
      <c r="E305" s="277">
        <f t="shared" si="2574"/>
        <v>0</v>
      </c>
      <c r="F305" s="574">
        <v>300</v>
      </c>
      <c r="G305" s="278">
        <f t="shared" si="2607"/>
        <v>0</v>
      </c>
      <c r="H305" s="561"/>
      <c r="I305" s="278">
        <f t="shared" si="2608"/>
        <v>0</v>
      </c>
      <c r="J305" s="561"/>
      <c r="K305" s="278">
        <f t="shared" si="2609"/>
        <v>0</v>
      </c>
      <c r="L305" s="561"/>
      <c r="M305" s="278">
        <f t="shared" si="2610"/>
        <v>0</v>
      </c>
      <c r="N305" s="561"/>
      <c r="O305" s="278">
        <f t="shared" si="2611"/>
        <v>0</v>
      </c>
      <c r="P305" s="561"/>
      <c r="Q305" s="278">
        <f t="shared" si="2612"/>
        <v>0</v>
      </c>
      <c r="R305" s="561"/>
      <c r="S305" s="278">
        <f t="shared" si="2613"/>
        <v>0</v>
      </c>
      <c r="T305" s="561" t="s">
        <v>1053</v>
      </c>
      <c r="U305" s="278">
        <f t="shared" si="2614"/>
        <v>0</v>
      </c>
      <c r="V305" s="561" t="s">
        <v>1053</v>
      </c>
      <c r="W305" s="278">
        <f t="shared" si="2615"/>
        <v>0</v>
      </c>
      <c r="X305" s="561" t="s">
        <v>1053</v>
      </c>
      <c r="Y305" s="278">
        <f t="shared" si="2616"/>
        <v>0</v>
      </c>
      <c r="Z305" s="561" t="s">
        <v>1053</v>
      </c>
      <c r="AA305" s="278">
        <f t="shared" si="2617"/>
        <v>0</v>
      </c>
      <c r="AB305" s="561"/>
      <c r="AC305" s="278">
        <f t="shared" si="2618"/>
        <v>0</v>
      </c>
      <c r="AD305" s="561"/>
      <c r="AE305" s="278">
        <f t="shared" si="2619"/>
        <v>0</v>
      </c>
      <c r="AF305" s="561"/>
      <c r="AG305" s="278">
        <f t="shared" si="2620"/>
        <v>0</v>
      </c>
      <c r="AH305" s="561"/>
      <c r="AI305" s="278">
        <f t="shared" si="2621"/>
        <v>0</v>
      </c>
      <c r="AJ305" s="561"/>
      <c r="AK305" s="278">
        <f t="shared" si="2622"/>
        <v>0</v>
      </c>
      <c r="AL305" s="561"/>
      <c r="AM305" s="278">
        <f t="shared" si="2623"/>
        <v>0</v>
      </c>
      <c r="AN305" s="561"/>
      <c r="AO305" s="278">
        <f t="shared" si="2624"/>
        <v>0</v>
      </c>
      <c r="AP305" s="561"/>
      <c r="AQ305" s="278">
        <f t="shared" si="2625"/>
        <v>0</v>
      </c>
      <c r="AR305" s="561"/>
      <c r="AS305" s="278">
        <f t="shared" si="2626"/>
        <v>0</v>
      </c>
      <c r="AT305" s="561"/>
      <c r="AU305" s="278">
        <f t="shared" si="2627"/>
        <v>0</v>
      </c>
      <c r="AV305" s="561"/>
      <c r="AW305" s="278">
        <f t="shared" si="2628"/>
        <v>0</v>
      </c>
      <c r="AX305" s="561"/>
      <c r="AY305" s="278">
        <f t="shared" si="2629"/>
        <v>0</v>
      </c>
      <c r="AZ305" s="561"/>
      <c r="BA305" s="278">
        <f t="shared" si="2630"/>
        <v>0</v>
      </c>
      <c r="BB305" s="561"/>
      <c r="BC305" s="278">
        <f t="shared" si="2631"/>
        <v>0</v>
      </c>
      <c r="BD305" s="561"/>
      <c r="BE305" s="278">
        <f t="shared" si="2632"/>
        <v>0</v>
      </c>
      <c r="BF305" s="561"/>
      <c r="BG305" s="278">
        <f t="shared" si="2633"/>
        <v>0</v>
      </c>
      <c r="BH305" s="561"/>
      <c r="BI305" s="278">
        <f t="shared" si="2634"/>
        <v>0</v>
      </c>
      <c r="BJ305" s="561"/>
      <c r="BK305" s="278">
        <f t="shared" si="2635"/>
        <v>0</v>
      </c>
      <c r="BL305" s="561"/>
      <c r="BM305" s="278">
        <f t="shared" si="2636"/>
        <v>0</v>
      </c>
      <c r="BN305" s="561"/>
      <c r="BO305" s="278">
        <f t="shared" si="2637"/>
        <v>0</v>
      </c>
      <c r="BP305" s="561"/>
      <c r="BQ305" s="563">
        <f t="shared" si="2638"/>
        <v>0</v>
      </c>
      <c r="BR305" s="322">
        <f t="shared" si="2282"/>
        <v>0</v>
      </c>
      <c r="BS305" s="284" t="b">
        <f>D305='Orçamento Detalhado'!J311</f>
        <v>1</v>
      </c>
    </row>
    <row r="306" spans="2:71" ht="18" customHeight="1" outlineLevel="2" thickTop="1" thickBot="1">
      <c r="B306" s="213" t="s">
        <v>705</v>
      </c>
      <c r="C306" s="275" t="str">
        <f>IF(VLOOKUP(B306,'Orçamento Detalhado'!$A$11:$I$531,4,)="","",(VLOOKUP(B306,'Orçamento Detalhado'!$A$11:$I$531,4,)))</f>
        <v/>
      </c>
      <c r="D306" s="276" t="str">
        <f>IF(B306="","",VLOOKUP($B306,'Orçamento Detalhado'!$A$11:$J$531,10,))</f>
        <v/>
      </c>
      <c r="E306" s="277">
        <f t="shared" si="2574"/>
        <v>0</v>
      </c>
      <c r="F306" s="574">
        <v>301</v>
      </c>
      <c r="G306" s="278">
        <f t="shared" ref="G306" si="2639">IFERROR($D306*H306,0)</f>
        <v>0</v>
      </c>
      <c r="H306" s="561"/>
      <c r="I306" s="278">
        <f t="shared" ref="I306" si="2640">IFERROR($D306*J306,0)</f>
        <v>0</v>
      </c>
      <c r="J306" s="561"/>
      <c r="K306" s="278">
        <f t="shared" ref="K306" si="2641">IFERROR($D306*L306,0)</f>
        <v>0</v>
      </c>
      <c r="L306" s="561"/>
      <c r="M306" s="278">
        <f t="shared" ref="M306" si="2642">IFERROR($D306*N306,0)</f>
        <v>0</v>
      </c>
      <c r="N306" s="561"/>
      <c r="O306" s="278">
        <f t="shared" ref="O306" si="2643">IFERROR($D306*P306,0)</f>
        <v>0</v>
      </c>
      <c r="P306" s="561"/>
      <c r="Q306" s="278">
        <f t="shared" ref="Q306" si="2644">IFERROR($D306*R306,0)</f>
        <v>0</v>
      </c>
      <c r="R306" s="561"/>
      <c r="S306" s="278">
        <f t="shared" ref="S306" si="2645">IFERROR($D306*T306,0)</f>
        <v>0</v>
      </c>
      <c r="T306" s="561" t="s">
        <v>1053</v>
      </c>
      <c r="U306" s="278">
        <f t="shared" ref="U306" si="2646">IFERROR($D306*V306,0)</f>
        <v>0</v>
      </c>
      <c r="V306" s="561" t="s">
        <v>1053</v>
      </c>
      <c r="W306" s="278">
        <f t="shared" ref="W306" si="2647">IFERROR($D306*X306,0)</f>
        <v>0</v>
      </c>
      <c r="X306" s="561" t="s">
        <v>1053</v>
      </c>
      <c r="Y306" s="278">
        <f t="shared" ref="Y306" si="2648">IFERROR($D306*Z306,0)</f>
        <v>0</v>
      </c>
      <c r="Z306" s="561" t="s">
        <v>1053</v>
      </c>
      <c r="AA306" s="278">
        <f t="shared" ref="AA306" si="2649">IFERROR($D306*AB306,0)</f>
        <v>0</v>
      </c>
      <c r="AB306" s="561"/>
      <c r="AC306" s="278">
        <f t="shared" ref="AC306" si="2650">IFERROR($D306*AD306,0)</f>
        <v>0</v>
      </c>
      <c r="AD306" s="561"/>
      <c r="AE306" s="278">
        <f t="shared" ref="AE306" si="2651">IFERROR($D306*AF306,0)</f>
        <v>0</v>
      </c>
      <c r="AF306" s="561"/>
      <c r="AG306" s="278">
        <f t="shared" ref="AG306" si="2652">IFERROR($D306*AH306,0)</f>
        <v>0</v>
      </c>
      <c r="AH306" s="561"/>
      <c r="AI306" s="278">
        <f t="shared" ref="AI306" si="2653">IFERROR($D306*AJ306,0)</f>
        <v>0</v>
      </c>
      <c r="AJ306" s="561"/>
      <c r="AK306" s="278">
        <f t="shared" ref="AK306" si="2654">IFERROR($D306*AL306,0)</f>
        <v>0</v>
      </c>
      <c r="AL306" s="561"/>
      <c r="AM306" s="278">
        <f t="shared" ref="AM306" si="2655">IFERROR($D306*AN306,0)</f>
        <v>0</v>
      </c>
      <c r="AN306" s="561"/>
      <c r="AO306" s="278">
        <f t="shared" ref="AO306" si="2656">IFERROR($D306*AP306,0)</f>
        <v>0</v>
      </c>
      <c r="AP306" s="561"/>
      <c r="AQ306" s="278">
        <f t="shared" ref="AQ306" si="2657">IFERROR($D306*AR306,0)</f>
        <v>0</v>
      </c>
      <c r="AR306" s="561"/>
      <c r="AS306" s="278">
        <f t="shared" ref="AS306" si="2658">IFERROR($D306*AT306,0)</f>
        <v>0</v>
      </c>
      <c r="AT306" s="561"/>
      <c r="AU306" s="278">
        <f t="shared" ref="AU306" si="2659">IFERROR($D306*AV306,0)</f>
        <v>0</v>
      </c>
      <c r="AV306" s="561"/>
      <c r="AW306" s="278">
        <f t="shared" ref="AW306" si="2660">IFERROR($D306*AX306,0)</f>
        <v>0</v>
      </c>
      <c r="AX306" s="561"/>
      <c r="AY306" s="278">
        <f t="shared" ref="AY306" si="2661">IFERROR($D306*AZ306,0)</f>
        <v>0</v>
      </c>
      <c r="AZ306" s="561"/>
      <c r="BA306" s="278">
        <f t="shared" ref="BA306" si="2662">IFERROR($D306*BB306,0)</f>
        <v>0</v>
      </c>
      <c r="BB306" s="561"/>
      <c r="BC306" s="278">
        <f t="shared" ref="BC306" si="2663">IFERROR($D306*BD306,0)</f>
        <v>0</v>
      </c>
      <c r="BD306" s="561"/>
      <c r="BE306" s="278">
        <f t="shared" ref="BE306" si="2664">IFERROR($D306*BF306,0)</f>
        <v>0</v>
      </c>
      <c r="BF306" s="561"/>
      <c r="BG306" s="278">
        <f t="shared" ref="BG306" si="2665">IFERROR($D306*BH306,0)</f>
        <v>0</v>
      </c>
      <c r="BH306" s="561"/>
      <c r="BI306" s="278">
        <f t="shared" ref="BI306" si="2666">IFERROR($D306*BJ306,0)</f>
        <v>0</v>
      </c>
      <c r="BJ306" s="561"/>
      <c r="BK306" s="278">
        <f t="shared" ref="BK306" si="2667">IFERROR($D306*BL306,0)</f>
        <v>0</v>
      </c>
      <c r="BL306" s="561"/>
      <c r="BM306" s="278">
        <f t="shared" ref="BM306" si="2668">IFERROR($D306*BN306,0)</f>
        <v>0</v>
      </c>
      <c r="BN306" s="561"/>
      <c r="BO306" s="278">
        <f t="shared" ref="BO306" si="2669">IFERROR($D306*BP306,0)</f>
        <v>0</v>
      </c>
      <c r="BP306" s="561"/>
      <c r="BQ306" s="563">
        <f t="shared" ref="BQ306:BQ307" si="2670">SUM(BN306,BL306,BJ306,BH306,BF306,BD306,BB306,AZ306,AX306,AV306,AT306,AR306,AP306,AN306,AL306,AJ306,AH306,AF306,AD306,AB306,Z306,X306,V306,T306,R306,P306,N306,L306,J306,H306,BP306)</f>
        <v>0</v>
      </c>
      <c r="BR306" s="322">
        <f t="shared" si="2282"/>
        <v>0</v>
      </c>
      <c r="BS306" s="284" t="b">
        <f>D306='Orçamento Detalhado'!J312</f>
        <v>1</v>
      </c>
    </row>
    <row r="307" spans="2:71" ht="18" customHeight="1" outlineLevel="2" thickTop="1" thickBot="1">
      <c r="B307" s="213" t="s">
        <v>706</v>
      </c>
      <c r="C307" s="275" t="str">
        <f>IF(VLOOKUP(B307,'Orçamento Detalhado'!$A$11:$I$531,4,)="","",(VLOOKUP(B307,'Orçamento Detalhado'!$A$11:$I$531,4,)))</f>
        <v/>
      </c>
      <c r="D307" s="276" t="str">
        <f>IF(B307="","",VLOOKUP($B307,'Orçamento Detalhado'!$A$11:$J$531,10,))</f>
        <v/>
      </c>
      <c r="E307" s="277"/>
      <c r="F307" s="574">
        <v>302</v>
      </c>
      <c r="G307" s="278"/>
      <c r="H307" s="561"/>
      <c r="I307" s="278"/>
      <c r="J307" s="561"/>
      <c r="K307" s="278"/>
      <c r="L307" s="561"/>
      <c r="M307" s="278"/>
      <c r="N307" s="561"/>
      <c r="O307" s="278"/>
      <c r="P307" s="561"/>
      <c r="Q307" s="278"/>
      <c r="R307" s="561"/>
      <c r="S307" s="278"/>
      <c r="T307" s="561" t="s">
        <v>1053</v>
      </c>
      <c r="U307" s="278"/>
      <c r="V307" s="561" t="s">
        <v>1053</v>
      </c>
      <c r="W307" s="278"/>
      <c r="X307" s="561" t="s">
        <v>1053</v>
      </c>
      <c r="Y307" s="278"/>
      <c r="Z307" s="561" t="s">
        <v>1053</v>
      </c>
      <c r="AA307" s="278"/>
      <c r="AB307" s="561"/>
      <c r="AC307" s="278"/>
      <c r="AD307" s="561"/>
      <c r="AE307" s="278"/>
      <c r="AF307" s="561"/>
      <c r="AG307" s="278"/>
      <c r="AH307" s="561"/>
      <c r="AI307" s="278"/>
      <c r="AJ307" s="561"/>
      <c r="AK307" s="278"/>
      <c r="AL307" s="561"/>
      <c r="AM307" s="278"/>
      <c r="AN307" s="561"/>
      <c r="AO307" s="278"/>
      <c r="AP307" s="561"/>
      <c r="AQ307" s="278"/>
      <c r="AR307" s="561"/>
      <c r="AS307" s="278"/>
      <c r="AT307" s="561"/>
      <c r="AU307" s="278"/>
      <c r="AV307" s="561"/>
      <c r="AW307" s="278"/>
      <c r="AX307" s="561"/>
      <c r="AY307" s="278"/>
      <c r="AZ307" s="561"/>
      <c r="BA307" s="278"/>
      <c r="BB307" s="561"/>
      <c r="BC307" s="278"/>
      <c r="BD307" s="561"/>
      <c r="BE307" s="278"/>
      <c r="BF307" s="561"/>
      <c r="BG307" s="278"/>
      <c r="BH307" s="561"/>
      <c r="BI307" s="278"/>
      <c r="BJ307" s="561"/>
      <c r="BK307" s="278"/>
      <c r="BL307" s="561"/>
      <c r="BM307" s="278"/>
      <c r="BN307" s="561"/>
      <c r="BO307" s="278"/>
      <c r="BP307" s="561"/>
      <c r="BQ307" s="563">
        <f t="shared" si="2670"/>
        <v>0</v>
      </c>
      <c r="BR307" s="322">
        <f t="shared" si="2282"/>
        <v>0</v>
      </c>
      <c r="BS307" s="284" t="b">
        <f>D307='Orçamento Detalhado'!J313</f>
        <v>1</v>
      </c>
    </row>
    <row r="308" spans="2:71" ht="18" customHeight="1" outlineLevel="2" thickTop="1" thickBot="1">
      <c r="B308" s="343" t="s">
        <v>707</v>
      </c>
      <c r="C308" s="352" t="str">
        <f>IF(B308="","",VLOOKUP(B308,'Orçamento Detalhado'!$A$11:$I$531,4,))</f>
        <v>Agua Pluvial</v>
      </c>
      <c r="D308" s="349"/>
      <c r="E308" s="350"/>
      <c r="F308" s="574">
        <v>303</v>
      </c>
      <c r="G308" s="351"/>
      <c r="H308" s="562"/>
      <c r="I308" s="351"/>
      <c r="J308" s="562"/>
      <c r="K308" s="351"/>
      <c r="L308" s="562"/>
      <c r="M308" s="351"/>
      <c r="N308" s="562"/>
      <c r="O308" s="351"/>
      <c r="P308" s="562"/>
      <c r="Q308" s="351"/>
      <c r="R308" s="562"/>
      <c r="S308" s="351"/>
      <c r="T308" s="562"/>
      <c r="U308" s="351"/>
      <c r="V308" s="562"/>
      <c r="W308" s="351"/>
      <c r="X308" s="562"/>
      <c r="Y308" s="351"/>
      <c r="Z308" s="562"/>
      <c r="AA308" s="351"/>
      <c r="AB308" s="562"/>
      <c r="AC308" s="351"/>
      <c r="AD308" s="562"/>
      <c r="AE308" s="351"/>
      <c r="AF308" s="562"/>
      <c r="AG308" s="351"/>
      <c r="AH308" s="562"/>
      <c r="AI308" s="351"/>
      <c r="AJ308" s="562"/>
      <c r="AK308" s="351"/>
      <c r="AL308" s="562"/>
      <c r="AM308" s="351"/>
      <c r="AN308" s="562"/>
      <c r="AO308" s="351"/>
      <c r="AP308" s="562"/>
      <c r="AQ308" s="351"/>
      <c r="AR308" s="562"/>
      <c r="AS308" s="351"/>
      <c r="AT308" s="562"/>
      <c r="AU308" s="351"/>
      <c r="AV308" s="562"/>
      <c r="AW308" s="351"/>
      <c r="AX308" s="562"/>
      <c r="AY308" s="351"/>
      <c r="AZ308" s="562"/>
      <c r="BA308" s="351"/>
      <c r="BB308" s="562"/>
      <c r="BC308" s="351"/>
      <c r="BD308" s="562"/>
      <c r="BE308" s="351"/>
      <c r="BF308" s="562"/>
      <c r="BG308" s="351"/>
      <c r="BH308" s="562"/>
      <c r="BI308" s="351"/>
      <c r="BJ308" s="562"/>
      <c r="BK308" s="351"/>
      <c r="BL308" s="562"/>
      <c r="BM308" s="351"/>
      <c r="BN308" s="562"/>
      <c r="BO308" s="351"/>
      <c r="BP308" s="562"/>
      <c r="BQ308" s="563">
        <f t="shared" si="2281"/>
        <v>0</v>
      </c>
      <c r="BR308" s="322">
        <f t="shared" si="2282"/>
        <v>0</v>
      </c>
      <c r="BS308" s="284" t="b">
        <f>D308='Orçamento Detalhado'!J314</f>
        <v>1</v>
      </c>
    </row>
    <row r="309" spans="2:71" ht="18" customHeight="1" outlineLevel="2" thickTop="1" thickBot="1">
      <c r="B309" s="213" t="s">
        <v>709</v>
      </c>
      <c r="C309" s="275" t="str">
        <f>IF(VLOOKUP(B309,'Orçamento Detalhado'!$A$11:$I$531,4,)="","",(VLOOKUP(B309,'Orçamento Detalhado'!$A$11:$I$531,4,)))</f>
        <v>Prumadas - pluvial</v>
      </c>
      <c r="D309" s="276" t="str">
        <f>IF(B309="","",VLOOKUP($B309,'Orçamento Detalhado'!$A$11:$J$531,10,))</f>
        <v/>
      </c>
      <c r="E309" s="277">
        <f t="shared" ref="E309:E340" si="2671">IFERROR(D309/$D$527,0)</f>
        <v>0</v>
      </c>
      <c r="F309" s="574">
        <v>304</v>
      </c>
      <c r="G309" s="278">
        <f t="shared" si="2284"/>
        <v>0</v>
      </c>
      <c r="H309" s="561"/>
      <c r="I309" s="278">
        <f t="shared" si="2285"/>
        <v>0</v>
      </c>
      <c r="J309" s="561"/>
      <c r="K309" s="278">
        <f t="shared" si="2286"/>
        <v>0</v>
      </c>
      <c r="L309" s="561"/>
      <c r="M309" s="278">
        <f t="shared" si="2287"/>
        <v>0</v>
      </c>
      <c r="N309" s="561"/>
      <c r="O309" s="278">
        <f t="shared" si="2288"/>
        <v>0</v>
      </c>
      <c r="P309" s="561"/>
      <c r="Q309" s="278">
        <f t="shared" si="2289"/>
        <v>0</v>
      </c>
      <c r="R309" s="561"/>
      <c r="S309" s="278">
        <f t="shared" si="2290"/>
        <v>0</v>
      </c>
      <c r="T309" s="561" t="s">
        <v>1053</v>
      </c>
      <c r="U309" s="278">
        <f t="shared" si="2291"/>
        <v>0</v>
      </c>
      <c r="V309" s="561" t="s">
        <v>1053</v>
      </c>
      <c r="W309" s="278">
        <f t="shared" si="2292"/>
        <v>0</v>
      </c>
      <c r="X309" s="561" t="s">
        <v>1053</v>
      </c>
      <c r="Y309" s="278">
        <f t="shared" si="2293"/>
        <v>0</v>
      </c>
      <c r="Z309" s="561" t="s">
        <v>1053</v>
      </c>
      <c r="AA309" s="278">
        <f t="shared" si="2294"/>
        <v>0</v>
      </c>
      <c r="AB309" s="561"/>
      <c r="AC309" s="278">
        <f t="shared" si="2314"/>
        <v>0</v>
      </c>
      <c r="AD309" s="561"/>
      <c r="AE309" s="278">
        <f t="shared" si="2295"/>
        <v>0</v>
      </c>
      <c r="AF309" s="561"/>
      <c r="AG309" s="278">
        <f t="shared" si="2296"/>
        <v>0</v>
      </c>
      <c r="AH309" s="561"/>
      <c r="AI309" s="278">
        <f t="shared" si="2297"/>
        <v>0</v>
      </c>
      <c r="AJ309" s="561"/>
      <c r="AK309" s="278">
        <f t="shared" si="2298"/>
        <v>0</v>
      </c>
      <c r="AL309" s="561"/>
      <c r="AM309" s="278">
        <f t="shared" si="2299"/>
        <v>0</v>
      </c>
      <c r="AN309" s="561"/>
      <c r="AO309" s="278">
        <f t="shared" si="2300"/>
        <v>0</v>
      </c>
      <c r="AP309" s="561"/>
      <c r="AQ309" s="278">
        <f t="shared" si="2301"/>
        <v>0</v>
      </c>
      <c r="AR309" s="561"/>
      <c r="AS309" s="278">
        <f t="shared" si="2302"/>
        <v>0</v>
      </c>
      <c r="AT309" s="561"/>
      <c r="AU309" s="278">
        <f t="shared" si="2303"/>
        <v>0</v>
      </c>
      <c r="AV309" s="561"/>
      <c r="AW309" s="278">
        <f t="shared" si="2304"/>
        <v>0</v>
      </c>
      <c r="AX309" s="561"/>
      <c r="AY309" s="278">
        <f t="shared" si="2305"/>
        <v>0</v>
      </c>
      <c r="AZ309" s="561"/>
      <c r="BA309" s="278">
        <f t="shared" si="2306"/>
        <v>0</v>
      </c>
      <c r="BB309" s="561"/>
      <c r="BC309" s="278">
        <f t="shared" si="2307"/>
        <v>0</v>
      </c>
      <c r="BD309" s="561"/>
      <c r="BE309" s="278">
        <f t="shared" si="2308"/>
        <v>0</v>
      </c>
      <c r="BF309" s="561"/>
      <c r="BG309" s="278">
        <f t="shared" si="2309"/>
        <v>0</v>
      </c>
      <c r="BH309" s="561"/>
      <c r="BI309" s="278">
        <f t="shared" si="2310"/>
        <v>0</v>
      </c>
      <c r="BJ309" s="561"/>
      <c r="BK309" s="278">
        <f t="shared" si="2311"/>
        <v>0</v>
      </c>
      <c r="BL309" s="561"/>
      <c r="BM309" s="278">
        <f t="shared" si="2312"/>
        <v>0</v>
      </c>
      <c r="BN309" s="561"/>
      <c r="BO309" s="278">
        <f t="shared" si="2313"/>
        <v>0</v>
      </c>
      <c r="BP309" s="561"/>
      <c r="BQ309" s="563">
        <f t="shared" si="2281"/>
        <v>0</v>
      </c>
      <c r="BR309" s="322">
        <f t="shared" si="2282"/>
        <v>0</v>
      </c>
      <c r="BS309" s="284" t="b">
        <f>D309='Orçamento Detalhado'!J315</f>
        <v>1</v>
      </c>
    </row>
    <row r="310" spans="2:71" ht="18" customHeight="1" outlineLevel="2" thickTop="1" thickBot="1">
      <c r="B310" s="213" t="s">
        <v>711</v>
      </c>
      <c r="C310" s="275" t="str">
        <f>IF(VLOOKUP(B310,'Orçamento Detalhado'!$A$11:$I$531,4,)="","",(VLOOKUP(B310,'Orçamento Detalhado'!$A$11:$I$531,4,)))</f>
        <v>Rede Térreo - pluvial</v>
      </c>
      <c r="D310" s="276" t="str">
        <f>IF(B310="","",VLOOKUP($B310,'Orçamento Detalhado'!$A$11:$J$531,10,))</f>
        <v/>
      </c>
      <c r="E310" s="277">
        <f t="shared" si="2671"/>
        <v>0</v>
      </c>
      <c r="F310" s="574">
        <v>305</v>
      </c>
      <c r="G310" s="278">
        <f t="shared" si="2284"/>
        <v>0</v>
      </c>
      <c r="H310" s="561"/>
      <c r="I310" s="278">
        <f t="shared" si="2285"/>
        <v>0</v>
      </c>
      <c r="J310" s="561"/>
      <c r="K310" s="278">
        <f t="shared" si="2286"/>
        <v>0</v>
      </c>
      <c r="L310" s="561"/>
      <c r="M310" s="278">
        <f t="shared" si="2287"/>
        <v>0</v>
      </c>
      <c r="N310" s="561"/>
      <c r="O310" s="278">
        <f t="shared" si="2288"/>
        <v>0</v>
      </c>
      <c r="P310" s="561"/>
      <c r="Q310" s="278">
        <f t="shared" si="2289"/>
        <v>0</v>
      </c>
      <c r="R310" s="561"/>
      <c r="S310" s="278">
        <f t="shared" si="2290"/>
        <v>0</v>
      </c>
      <c r="T310" s="561"/>
      <c r="U310" s="278">
        <f t="shared" si="2291"/>
        <v>0</v>
      </c>
      <c r="V310" s="561"/>
      <c r="W310" s="278">
        <f t="shared" si="2292"/>
        <v>0</v>
      </c>
      <c r="X310" s="561"/>
      <c r="Y310" s="278">
        <f t="shared" si="2293"/>
        <v>0</v>
      </c>
      <c r="Z310" s="561"/>
      <c r="AA310" s="278">
        <f t="shared" si="2294"/>
        <v>0</v>
      </c>
      <c r="AB310" s="561"/>
      <c r="AC310" s="278">
        <f t="shared" si="2314"/>
        <v>0</v>
      </c>
      <c r="AD310" s="561"/>
      <c r="AE310" s="278">
        <f t="shared" si="2295"/>
        <v>0</v>
      </c>
      <c r="AF310" s="561"/>
      <c r="AG310" s="278">
        <f t="shared" si="2296"/>
        <v>0</v>
      </c>
      <c r="AH310" s="561"/>
      <c r="AI310" s="278">
        <f t="shared" si="2297"/>
        <v>0</v>
      </c>
      <c r="AJ310" s="561"/>
      <c r="AK310" s="278">
        <f t="shared" si="2298"/>
        <v>0</v>
      </c>
      <c r="AL310" s="561"/>
      <c r="AM310" s="278">
        <f t="shared" si="2299"/>
        <v>0</v>
      </c>
      <c r="AN310" s="561"/>
      <c r="AO310" s="278">
        <f t="shared" si="2300"/>
        <v>0</v>
      </c>
      <c r="AP310" s="561"/>
      <c r="AQ310" s="278">
        <f t="shared" si="2301"/>
        <v>0</v>
      </c>
      <c r="AR310" s="561"/>
      <c r="AS310" s="278">
        <f t="shared" si="2302"/>
        <v>0</v>
      </c>
      <c r="AT310" s="561"/>
      <c r="AU310" s="278">
        <f t="shared" si="2303"/>
        <v>0</v>
      </c>
      <c r="AV310" s="561"/>
      <c r="AW310" s="278">
        <f t="shared" si="2304"/>
        <v>0</v>
      </c>
      <c r="AX310" s="561"/>
      <c r="AY310" s="278">
        <f t="shared" si="2305"/>
        <v>0</v>
      </c>
      <c r="AZ310" s="561"/>
      <c r="BA310" s="278">
        <f t="shared" si="2306"/>
        <v>0</v>
      </c>
      <c r="BB310" s="561"/>
      <c r="BC310" s="278">
        <f t="shared" si="2307"/>
        <v>0</v>
      </c>
      <c r="BD310" s="561"/>
      <c r="BE310" s="278">
        <f t="shared" si="2308"/>
        <v>0</v>
      </c>
      <c r="BF310" s="561"/>
      <c r="BG310" s="278">
        <f t="shared" si="2309"/>
        <v>0</v>
      </c>
      <c r="BH310" s="561"/>
      <c r="BI310" s="278">
        <f t="shared" si="2310"/>
        <v>0</v>
      </c>
      <c r="BJ310" s="561"/>
      <c r="BK310" s="278">
        <f t="shared" si="2311"/>
        <v>0</v>
      </c>
      <c r="BL310" s="561"/>
      <c r="BM310" s="278">
        <f t="shared" si="2312"/>
        <v>0</v>
      </c>
      <c r="BN310" s="561"/>
      <c r="BO310" s="278">
        <f t="shared" si="2313"/>
        <v>0</v>
      </c>
      <c r="BP310" s="561"/>
      <c r="BQ310" s="563">
        <f t="shared" si="2281"/>
        <v>0</v>
      </c>
      <c r="BR310" s="322">
        <f t="shared" si="2282"/>
        <v>0</v>
      </c>
      <c r="BS310" s="284" t="b">
        <f>D310='Orçamento Detalhado'!J316</f>
        <v>1</v>
      </c>
    </row>
    <row r="311" spans="2:71" ht="18" customHeight="1" outlineLevel="2" thickTop="1" thickBot="1">
      <c r="B311" s="213" t="s">
        <v>713</v>
      </c>
      <c r="C311" s="275" t="str">
        <f>IF(VLOOKUP(B311,'Orçamento Detalhado'!$A$11:$I$531,4,)="","",(VLOOKUP(B311,'Orçamento Detalhado'!$A$11:$I$531,4,)))</f>
        <v>Calhas e Ralos</v>
      </c>
      <c r="D311" s="276" t="str">
        <f>IF(B311="","",VLOOKUP($B311,'Orçamento Detalhado'!$A$11:$J$531,10,))</f>
        <v/>
      </c>
      <c r="E311" s="277">
        <f t="shared" si="2671"/>
        <v>0</v>
      </c>
      <c r="F311" s="574">
        <v>306</v>
      </c>
      <c r="G311" s="278">
        <f t="shared" ref="G311" si="2672">IFERROR($D311*H311,0)</f>
        <v>0</v>
      </c>
      <c r="H311" s="561"/>
      <c r="I311" s="278">
        <f t="shared" ref="I311" si="2673">IFERROR($D311*J311,0)</f>
        <v>0</v>
      </c>
      <c r="J311" s="561"/>
      <c r="K311" s="278">
        <f t="shared" ref="K311" si="2674">IFERROR($D311*L311,0)</f>
        <v>0</v>
      </c>
      <c r="L311" s="561"/>
      <c r="M311" s="278">
        <f t="shared" ref="M311" si="2675">IFERROR($D311*N311,0)</f>
        <v>0</v>
      </c>
      <c r="N311" s="561"/>
      <c r="O311" s="278">
        <f t="shared" ref="O311" si="2676">IFERROR($D311*P311,0)</f>
        <v>0</v>
      </c>
      <c r="P311" s="561"/>
      <c r="Q311" s="278">
        <f t="shared" ref="Q311" si="2677">IFERROR($D311*R311,0)</f>
        <v>0</v>
      </c>
      <c r="R311" s="561"/>
      <c r="S311" s="278">
        <f t="shared" ref="S311" si="2678">IFERROR($D311*T311,0)</f>
        <v>0</v>
      </c>
      <c r="T311" s="561" t="s">
        <v>1053</v>
      </c>
      <c r="U311" s="278">
        <f t="shared" ref="U311" si="2679">IFERROR($D311*V311,0)</f>
        <v>0</v>
      </c>
      <c r="V311" s="561" t="s">
        <v>1053</v>
      </c>
      <c r="W311" s="278">
        <f t="shared" ref="W311" si="2680">IFERROR($D311*X311,0)</f>
        <v>0</v>
      </c>
      <c r="X311" s="561" t="s">
        <v>1053</v>
      </c>
      <c r="Y311" s="278">
        <f t="shared" ref="Y311" si="2681">IFERROR($D311*Z311,0)</f>
        <v>0</v>
      </c>
      <c r="Z311" s="561" t="s">
        <v>1053</v>
      </c>
      <c r="AA311" s="278">
        <f t="shared" ref="AA311" si="2682">IFERROR($D311*AB311,0)</f>
        <v>0</v>
      </c>
      <c r="AB311" s="561"/>
      <c r="AC311" s="278">
        <f t="shared" ref="AC311" si="2683">IFERROR($D311*AD311,0)</f>
        <v>0</v>
      </c>
      <c r="AD311" s="561"/>
      <c r="AE311" s="278">
        <f t="shared" ref="AE311" si="2684">IFERROR($D311*AF311,0)</f>
        <v>0</v>
      </c>
      <c r="AF311" s="561"/>
      <c r="AG311" s="278">
        <f t="shared" ref="AG311" si="2685">IFERROR($D311*AH311,0)</f>
        <v>0</v>
      </c>
      <c r="AH311" s="561"/>
      <c r="AI311" s="278">
        <f t="shared" ref="AI311" si="2686">IFERROR($D311*AJ311,0)</f>
        <v>0</v>
      </c>
      <c r="AJ311" s="561"/>
      <c r="AK311" s="278">
        <f t="shared" ref="AK311" si="2687">IFERROR($D311*AL311,0)</f>
        <v>0</v>
      </c>
      <c r="AL311" s="561"/>
      <c r="AM311" s="278">
        <f t="shared" ref="AM311" si="2688">IFERROR($D311*AN311,0)</f>
        <v>0</v>
      </c>
      <c r="AN311" s="561"/>
      <c r="AO311" s="278">
        <f t="shared" ref="AO311" si="2689">IFERROR($D311*AP311,0)</f>
        <v>0</v>
      </c>
      <c r="AP311" s="561"/>
      <c r="AQ311" s="278">
        <f t="shared" ref="AQ311" si="2690">IFERROR($D311*AR311,0)</f>
        <v>0</v>
      </c>
      <c r="AR311" s="561"/>
      <c r="AS311" s="278">
        <f t="shared" ref="AS311" si="2691">IFERROR($D311*AT311,0)</f>
        <v>0</v>
      </c>
      <c r="AT311" s="561"/>
      <c r="AU311" s="278">
        <f t="shared" ref="AU311" si="2692">IFERROR($D311*AV311,0)</f>
        <v>0</v>
      </c>
      <c r="AV311" s="561"/>
      <c r="AW311" s="278">
        <f t="shared" ref="AW311" si="2693">IFERROR($D311*AX311,0)</f>
        <v>0</v>
      </c>
      <c r="AX311" s="561"/>
      <c r="AY311" s="278">
        <f t="shared" ref="AY311" si="2694">IFERROR($D311*AZ311,0)</f>
        <v>0</v>
      </c>
      <c r="AZ311" s="561"/>
      <c r="BA311" s="278">
        <f t="shared" ref="BA311" si="2695">IFERROR($D311*BB311,0)</f>
        <v>0</v>
      </c>
      <c r="BB311" s="561"/>
      <c r="BC311" s="278">
        <f t="shared" ref="BC311" si="2696">IFERROR($D311*BD311,0)</f>
        <v>0</v>
      </c>
      <c r="BD311" s="561"/>
      <c r="BE311" s="278">
        <f t="shared" ref="BE311" si="2697">IFERROR($D311*BF311,0)</f>
        <v>0</v>
      </c>
      <c r="BF311" s="561"/>
      <c r="BG311" s="278">
        <f t="shared" ref="BG311" si="2698">IFERROR($D311*BH311,0)</f>
        <v>0</v>
      </c>
      <c r="BH311" s="561"/>
      <c r="BI311" s="278">
        <f t="shared" ref="BI311" si="2699">IFERROR($D311*BJ311,0)</f>
        <v>0</v>
      </c>
      <c r="BJ311" s="561"/>
      <c r="BK311" s="278">
        <f t="shared" ref="BK311" si="2700">IFERROR($D311*BL311,0)</f>
        <v>0</v>
      </c>
      <c r="BL311" s="561"/>
      <c r="BM311" s="278">
        <f t="shared" ref="BM311" si="2701">IFERROR($D311*BN311,0)</f>
        <v>0</v>
      </c>
      <c r="BN311" s="561"/>
      <c r="BO311" s="278">
        <f t="shared" ref="BO311" si="2702">IFERROR($D311*BP311,0)</f>
        <v>0</v>
      </c>
      <c r="BP311" s="561"/>
      <c r="BQ311" s="563">
        <f t="shared" ref="BQ311" si="2703">SUM(BN311,BL311,BJ311,BH311,BF311,BD311,BB311,AZ311,AX311,AV311,AT311,AR311,AP311,AN311,AL311,AJ311,AH311,AF311,AD311,AB311,Z311,X311,V311,T311,R311,P311,N311,L311,J311,H311,BP311)</f>
        <v>0</v>
      </c>
      <c r="BR311" s="322">
        <f t="shared" si="2282"/>
        <v>0</v>
      </c>
      <c r="BS311" s="284" t="b">
        <f>D311='Orçamento Detalhado'!J317</f>
        <v>1</v>
      </c>
    </row>
    <row r="312" spans="2:71" ht="18" customHeight="1" outlineLevel="2" thickTop="1" thickBot="1">
      <c r="B312" s="213" t="s">
        <v>715</v>
      </c>
      <c r="C312" s="275" t="str">
        <f>IF(VLOOKUP(B312,'Orçamento Detalhado'!$A$11:$I$531,4,)="","",(VLOOKUP(B312,'Orçamento Detalhado'!$A$11:$I$531,4,)))</f>
        <v/>
      </c>
      <c r="D312" s="276" t="str">
        <f>IF(B312="","",VLOOKUP($B312,'Orçamento Detalhado'!$A$11:$J$531,10,))</f>
        <v/>
      </c>
      <c r="E312" s="277">
        <f t="shared" si="2671"/>
        <v>0</v>
      </c>
      <c r="F312" s="574">
        <v>307</v>
      </c>
      <c r="G312" s="278">
        <f t="shared" si="2284"/>
        <v>0</v>
      </c>
      <c r="H312" s="561"/>
      <c r="I312" s="278">
        <f t="shared" si="2285"/>
        <v>0</v>
      </c>
      <c r="J312" s="561"/>
      <c r="K312" s="278">
        <f t="shared" si="2286"/>
        <v>0</v>
      </c>
      <c r="L312" s="561"/>
      <c r="M312" s="278">
        <f t="shared" si="2287"/>
        <v>0</v>
      </c>
      <c r="N312" s="561"/>
      <c r="O312" s="278">
        <f t="shared" si="2288"/>
        <v>0</v>
      </c>
      <c r="P312" s="561"/>
      <c r="Q312" s="278">
        <f t="shared" si="2289"/>
        <v>0</v>
      </c>
      <c r="R312" s="561"/>
      <c r="S312" s="278">
        <f t="shared" si="2290"/>
        <v>0</v>
      </c>
      <c r="T312" s="561" t="s">
        <v>1053</v>
      </c>
      <c r="U312" s="278">
        <f t="shared" si="2291"/>
        <v>0</v>
      </c>
      <c r="V312" s="561" t="s">
        <v>1053</v>
      </c>
      <c r="W312" s="278">
        <f t="shared" si="2292"/>
        <v>0</v>
      </c>
      <c r="X312" s="561" t="s">
        <v>1053</v>
      </c>
      <c r="Y312" s="278">
        <f t="shared" si="2293"/>
        <v>0</v>
      </c>
      <c r="Z312" s="561" t="s">
        <v>1053</v>
      </c>
      <c r="AA312" s="278">
        <f t="shared" si="2294"/>
        <v>0</v>
      </c>
      <c r="AB312" s="561"/>
      <c r="AC312" s="278">
        <f t="shared" si="2314"/>
        <v>0</v>
      </c>
      <c r="AD312" s="561" t="s">
        <v>1053</v>
      </c>
      <c r="AE312" s="278">
        <f t="shared" si="2295"/>
        <v>0</v>
      </c>
      <c r="AF312" s="561"/>
      <c r="AG312" s="278">
        <f t="shared" si="2296"/>
        <v>0</v>
      </c>
      <c r="AH312" s="561"/>
      <c r="AI312" s="278">
        <f t="shared" si="2297"/>
        <v>0</v>
      </c>
      <c r="AJ312" s="561"/>
      <c r="AK312" s="278">
        <f t="shared" si="2298"/>
        <v>0</v>
      </c>
      <c r="AL312" s="561"/>
      <c r="AM312" s="278">
        <f t="shared" si="2299"/>
        <v>0</v>
      </c>
      <c r="AN312" s="561"/>
      <c r="AO312" s="278">
        <f t="shared" si="2300"/>
        <v>0</v>
      </c>
      <c r="AP312" s="561"/>
      <c r="AQ312" s="278">
        <f t="shared" si="2301"/>
        <v>0</v>
      </c>
      <c r="AR312" s="561"/>
      <c r="AS312" s="278">
        <f t="shared" si="2302"/>
        <v>0</v>
      </c>
      <c r="AT312" s="561"/>
      <c r="AU312" s="278">
        <f t="shared" si="2303"/>
        <v>0</v>
      </c>
      <c r="AV312" s="561"/>
      <c r="AW312" s="278">
        <f t="shared" si="2304"/>
        <v>0</v>
      </c>
      <c r="AX312" s="561"/>
      <c r="AY312" s="278">
        <f t="shared" si="2305"/>
        <v>0</v>
      </c>
      <c r="AZ312" s="561"/>
      <c r="BA312" s="278">
        <f t="shared" si="2306"/>
        <v>0</v>
      </c>
      <c r="BB312" s="561" t="s">
        <v>1053</v>
      </c>
      <c r="BC312" s="278">
        <f t="shared" si="2307"/>
        <v>0</v>
      </c>
      <c r="BD312" s="561" t="s">
        <v>1053</v>
      </c>
      <c r="BE312" s="278">
        <f t="shared" si="2308"/>
        <v>0</v>
      </c>
      <c r="BF312" s="561"/>
      <c r="BG312" s="278">
        <f t="shared" si="2309"/>
        <v>0</v>
      </c>
      <c r="BH312" s="561"/>
      <c r="BI312" s="278">
        <f t="shared" si="2310"/>
        <v>0</v>
      </c>
      <c r="BJ312" s="561"/>
      <c r="BK312" s="278">
        <f t="shared" si="2311"/>
        <v>0</v>
      </c>
      <c r="BL312" s="561"/>
      <c r="BM312" s="278">
        <f t="shared" si="2312"/>
        <v>0</v>
      </c>
      <c r="BN312" s="561"/>
      <c r="BO312" s="278">
        <f t="shared" si="2313"/>
        <v>0</v>
      </c>
      <c r="BP312" s="561"/>
      <c r="BQ312" s="563">
        <f t="shared" si="2281"/>
        <v>0</v>
      </c>
      <c r="BR312" s="322">
        <f t="shared" si="2282"/>
        <v>0</v>
      </c>
      <c r="BS312" s="284" t="b">
        <f>D312='Orçamento Detalhado'!J318</f>
        <v>1</v>
      </c>
    </row>
    <row r="313" spans="2:71" ht="18" customHeight="1" outlineLevel="2" thickTop="1" thickBot="1">
      <c r="B313" s="213" t="s">
        <v>716</v>
      </c>
      <c r="C313" s="275" t="str">
        <f>IF(VLOOKUP(B313,'Orçamento Detalhado'!$A$11:$I$531,4,)="","",(VLOOKUP(B313,'Orçamento Detalhado'!$A$11:$I$531,4,)))</f>
        <v/>
      </c>
      <c r="D313" s="276" t="str">
        <f>IF(B313="","",VLOOKUP($B313,'Orçamento Detalhado'!$A$11:$J$531,10,))</f>
        <v/>
      </c>
      <c r="E313" s="277">
        <f t="shared" si="2671"/>
        <v>0</v>
      </c>
      <c r="F313" s="574">
        <v>308</v>
      </c>
      <c r="G313" s="278">
        <f t="shared" si="2284"/>
        <v>0</v>
      </c>
      <c r="H313" s="561"/>
      <c r="I313" s="278">
        <f t="shared" si="2285"/>
        <v>0</v>
      </c>
      <c r="J313" s="561"/>
      <c r="K313" s="278">
        <f t="shared" si="2286"/>
        <v>0</v>
      </c>
      <c r="L313" s="561"/>
      <c r="M313" s="278">
        <f t="shared" si="2287"/>
        <v>0</v>
      </c>
      <c r="N313" s="561"/>
      <c r="O313" s="278">
        <f t="shared" si="2288"/>
        <v>0</v>
      </c>
      <c r="P313" s="561"/>
      <c r="Q313" s="278">
        <f t="shared" si="2289"/>
        <v>0</v>
      </c>
      <c r="R313" s="561"/>
      <c r="S313" s="278">
        <f t="shared" si="2290"/>
        <v>0</v>
      </c>
      <c r="T313" s="561" t="s">
        <v>1053</v>
      </c>
      <c r="U313" s="278">
        <f t="shared" si="2291"/>
        <v>0</v>
      </c>
      <c r="V313" s="561" t="s">
        <v>1053</v>
      </c>
      <c r="W313" s="278">
        <f t="shared" si="2292"/>
        <v>0</v>
      </c>
      <c r="X313" s="561" t="s">
        <v>1053</v>
      </c>
      <c r="Y313" s="278">
        <f t="shared" si="2293"/>
        <v>0</v>
      </c>
      <c r="Z313" s="561" t="s">
        <v>1053</v>
      </c>
      <c r="AA313" s="278">
        <f t="shared" si="2294"/>
        <v>0</v>
      </c>
      <c r="AB313" s="561" t="s">
        <v>1053</v>
      </c>
      <c r="AC313" s="278">
        <f t="shared" si="2314"/>
        <v>0</v>
      </c>
      <c r="AD313" s="561" t="s">
        <v>1053</v>
      </c>
      <c r="AE313" s="278">
        <f t="shared" si="2295"/>
        <v>0</v>
      </c>
      <c r="AF313" s="561" t="s">
        <v>1053</v>
      </c>
      <c r="AG313" s="278">
        <f t="shared" si="2296"/>
        <v>0</v>
      </c>
      <c r="AH313" s="561" t="s">
        <v>1053</v>
      </c>
      <c r="AI313" s="278">
        <f t="shared" si="2297"/>
        <v>0</v>
      </c>
      <c r="AJ313" s="561" t="s">
        <v>1053</v>
      </c>
      <c r="AK313" s="278">
        <f t="shared" si="2298"/>
        <v>0</v>
      </c>
      <c r="AL313" s="561" t="s">
        <v>1053</v>
      </c>
      <c r="AM313" s="278">
        <f t="shared" si="2299"/>
        <v>0</v>
      </c>
      <c r="AN313" s="561"/>
      <c r="AO313" s="278">
        <f t="shared" si="2300"/>
        <v>0</v>
      </c>
      <c r="AP313" s="561" t="s">
        <v>1053</v>
      </c>
      <c r="AQ313" s="278">
        <f t="shared" si="2301"/>
        <v>0</v>
      </c>
      <c r="AR313" s="561"/>
      <c r="AS313" s="278">
        <f t="shared" si="2302"/>
        <v>0</v>
      </c>
      <c r="AT313" s="561"/>
      <c r="AU313" s="278">
        <f t="shared" si="2303"/>
        <v>0</v>
      </c>
      <c r="AV313" s="561"/>
      <c r="AW313" s="278">
        <f t="shared" si="2304"/>
        <v>0</v>
      </c>
      <c r="AX313" s="561" t="s">
        <v>1053</v>
      </c>
      <c r="AY313" s="278">
        <f t="shared" si="2305"/>
        <v>0</v>
      </c>
      <c r="AZ313" s="561"/>
      <c r="BA313" s="278">
        <f t="shared" si="2306"/>
        <v>0</v>
      </c>
      <c r="BB313" s="561" t="s">
        <v>1053</v>
      </c>
      <c r="BC313" s="278">
        <f t="shared" si="2307"/>
        <v>0</v>
      </c>
      <c r="BD313" s="561" t="s">
        <v>1053</v>
      </c>
      <c r="BE313" s="278">
        <f t="shared" si="2308"/>
        <v>0</v>
      </c>
      <c r="BF313" s="561"/>
      <c r="BG313" s="278">
        <f t="shared" si="2309"/>
        <v>0</v>
      </c>
      <c r="BH313" s="561"/>
      <c r="BI313" s="278">
        <f t="shared" si="2310"/>
        <v>0</v>
      </c>
      <c r="BJ313" s="561"/>
      <c r="BK313" s="278">
        <f t="shared" si="2311"/>
        <v>0</v>
      </c>
      <c r="BL313" s="561"/>
      <c r="BM313" s="278">
        <f t="shared" si="2312"/>
        <v>0</v>
      </c>
      <c r="BN313" s="561"/>
      <c r="BO313" s="278">
        <f t="shared" si="2313"/>
        <v>0</v>
      </c>
      <c r="BP313" s="561"/>
      <c r="BQ313" s="563">
        <f t="shared" si="2281"/>
        <v>0</v>
      </c>
      <c r="BR313" s="322">
        <f t="shared" si="2282"/>
        <v>0</v>
      </c>
      <c r="BS313" s="284" t="b">
        <f>D313='Orçamento Detalhado'!J319</f>
        <v>1</v>
      </c>
    </row>
    <row r="314" spans="2:71" ht="18" customHeight="1" outlineLevel="2" thickTop="1" thickBot="1">
      <c r="B314" s="213" t="s">
        <v>717</v>
      </c>
      <c r="C314" s="275" t="str">
        <f>IF(VLOOKUP(B314,'Orçamento Detalhado'!$A$11:$I$531,4,)="","",(VLOOKUP(B314,'Orçamento Detalhado'!$A$11:$I$531,4,)))</f>
        <v/>
      </c>
      <c r="D314" s="276" t="str">
        <f>IF(B314="","",VLOOKUP($B314,'Orçamento Detalhado'!$A$11:$J$531,10,))</f>
        <v/>
      </c>
      <c r="E314" s="277">
        <f t="shared" si="2671"/>
        <v>0</v>
      </c>
      <c r="F314" s="574">
        <v>310</v>
      </c>
      <c r="G314" s="278">
        <f t="shared" si="2284"/>
        <v>0</v>
      </c>
      <c r="H314" s="561"/>
      <c r="I314" s="278">
        <f t="shared" si="2285"/>
        <v>0</v>
      </c>
      <c r="J314" s="561"/>
      <c r="K314" s="278">
        <f t="shared" si="2286"/>
        <v>0</v>
      </c>
      <c r="L314" s="561"/>
      <c r="M314" s="278">
        <f t="shared" si="2287"/>
        <v>0</v>
      </c>
      <c r="N314" s="561"/>
      <c r="O314" s="278">
        <f t="shared" si="2288"/>
        <v>0</v>
      </c>
      <c r="P314" s="561"/>
      <c r="Q314" s="278">
        <f t="shared" si="2289"/>
        <v>0</v>
      </c>
      <c r="R314" s="561"/>
      <c r="S314" s="278">
        <f t="shared" si="2290"/>
        <v>0</v>
      </c>
      <c r="T314" s="561" t="s">
        <v>1053</v>
      </c>
      <c r="U314" s="278">
        <f t="shared" si="2291"/>
        <v>0</v>
      </c>
      <c r="V314" s="561" t="s">
        <v>1053</v>
      </c>
      <c r="W314" s="278">
        <f t="shared" si="2292"/>
        <v>0</v>
      </c>
      <c r="X314" s="561" t="s">
        <v>1053</v>
      </c>
      <c r="Y314" s="278">
        <f t="shared" si="2293"/>
        <v>0</v>
      </c>
      <c r="Z314" s="561" t="s">
        <v>1053</v>
      </c>
      <c r="AA314" s="278">
        <f t="shared" si="2294"/>
        <v>0</v>
      </c>
      <c r="AB314" s="561" t="s">
        <v>1053</v>
      </c>
      <c r="AC314" s="278">
        <f t="shared" si="2314"/>
        <v>0</v>
      </c>
      <c r="AD314" s="561" t="s">
        <v>1053</v>
      </c>
      <c r="AE314" s="278">
        <f t="shared" si="2295"/>
        <v>0</v>
      </c>
      <c r="AF314" s="561" t="s">
        <v>1053</v>
      </c>
      <c r="AG314" s="278">
        <f t="shared" si="2296"/>
        <v>0</v>
      </c>
      <c r="AH314" s="561" t="s">
        <v>1053</v>
      </c>
      <c r="AI314" s="278">
        <f t="shared" si="2297"/>
        <v>0</v>
      </c>
      <c r="AJ314" s="561" t="s">
        <v>1053</v>
      </c>
      <c r="AK314" s="278">
        <f t="shared" si="2298"/>
        <v>0</v>
      </c>
      <c r="AL314" s="561" t="s">
        <v>1053</v>
      </c>
      <c r="AM314" s="278">
        <f t="shared" si="2299"/>
        <v>0</v>
      </c>
      <c r="AN314" s="561" t="s">
        <v>1053</v>
      </c>
      <c r="AO314" s="278">
        <f t="shared" si="2300"/>
        <v>0</v>
      </c>
      <c r="AP314" s="561" t="s">
        <v>1053</v>
      </c>
      <c r="AQ314" s="278">
        <f t="shared" si="2301"/>
        <v>0</v>
      </c>
      <c r="AR314" s="561"/>
      <c r="AS314" s="278">
        <f t="shared" si="2302"/>
        <v>0</v>
      </c>
      <c r="AT314" s="561" t="s">
        <v>1053</v>
      </c>
      <c r="AU314" s="278">
        <f t="shared" si="2303"/>
        <v>0</v>
      </c>
      <c r="AV314" s="561" t="s">
        <v>1053</v>
      </c>
      <c r="AW314" s="278">
        <f t="shared" si="2304"/>
        <v>0</v>
      </c>
      <c r="AX314" s="561" t="s">
        <v>1053</v>
      </c>
      <c r="AY314" s="278">
        <f t="shared" si="2305"/>
        <v>0</v>
      </c>
      <c r="AZ314" s="561" t="s">
        <v>1053</v>
      </c>
      <c r="BA314" s="278">
        <f t="shared" si="2306"/>
        <v>0</v>
      </c>
      <c r="BB314" s="561" t="s">
        <v>1053</v>
      </c>
      <c r="BC314" s="278">
        <f t="shared" si="2307"/>
        <v>0</v>
      </c>
      <c r="BD314" s="561" t="s">
        <v>1053</v>
      </c>
      <c r="BE314" s="278">
        <f t="shared" si="2308"/>
        <v>0</v>
      </c>
      <c r="BF314" s="561"/>
      <c r="BG314" s="278">
        <f t="shared" si="2309"/>
        <v>0</v>
      </c>
      <c r="BH314" s="561"/>
      <c r="BI314" s="278">
        <f t="shared" si="2310"/>
        <v>0</v>
      </c>
      <c r="BJ314" s="561"/>
      <c r="BK314" s="278">
        <f t="shared" si="2311"/>
        <v>0</v>
      </c>
      <c r="BL314" s="561"/>
      <c r="BM314" s="278">
        <f t="shared" si="2312"/>
        <v>0</v>
      </c>
      <c r="BN314" s="561"/>
      <c r="BO314" s="278">
        <f t="shared" si="2313"/>
        <v>0</v>
      </c>
      <c r="BP314" s="561"/>
      <c r="BQ314" s="563">
        <f t="shared" si="2281"/>
        <v>0</v>
      </c>
      <c r="BR314" s="322">
        <f t="shared" ref="BR314" si="2704">SUM(G314,I314,K314,M314,O314,Q314,S314,U314,W314,Y314,AA314,AC314,AE314,AG314,AI314,AK314,AM314,AO314,AQ314,AS314,AU314,AW314,AY314,BA314,BC314,BE314,BG314,BI314,BK314,BM314,BO314)</f>
        <v>0</v>
      </c>
      <c r="BS314" s="284" t="b">
        <f>D314='Orçamento Detalhado'!J320</f>
        <v>1</v>
      </c>
    </row>
    <row r="315" spans="2:71" ht="18" customHeight="1" outlineLevel="2" thickTop="1" thickBot="1">
      <c r="B315" s="213" t="s">
        <v>718</v>
      </c>
      <c r="C315" s="275" t="str">
        <f>IF(VLOOKUP(B315,'Orçamento Detalhado'!$A$11:$I$531,4,)="","",(VLOOKUP(B315,'Orçamento Detalhado'!$A$11:$I$531,4,)))</f>
        <v/>
      </c>
      <c r="D315" s="276" t="str">
        <f>IF(B315="","",VLOOKUP($B315,'Orçamento Detalhado'!$A$11:$J$531,10,))</f>
        <v/>
      </c>
      <c r="E315" s="277">
        <f t="shared" si="2671"/>
        <v>0</v>
      </c>
      <c r="F315" s="574">
        <v>309</v>
      </c>
      <c r="G315" s="278">
        <f t="shared" ref="G315" si="2705">IFERROR($D315*H315,0)</f>
        <v>0</v>
      </c>
      <c r="H315" s="561"/>
      <c r="I315" s="278">
        <f t="shared" ref="I315" si="2706">IFERROR($D315*J315,0)</f>
        <v>0</v>
      </c>
      <c r="J315" s="561"/>
      <c r="K315" s="278">
        <f t="shared" ref="K315" si="2707">IFERROR($D315*L315,0)</f>
        <v>0</v>
      </c>
      <c r="L315" s="561"/>
      <c r="M315" s="278">
        <f t="shared" ref="M315" si="2708">IFERROR($D315*N315,0)</f>
        <v>0</v>
      </c>
      <c r="N315" s="561"/>
      <c r="O315" s="278">
        <f t="shared" ref="O315" si="2709">IFERROR($D315*P315,0)</f>
        <v>0</v>
      </c>
      <c r="P315" s="561"/>
      <c r="Q315" s="278">
        <f t="shared" ref="Q315" si="2710">IFERROR($D315*R315,0)</f>
        <v>0</v>
      </c>
      <c r="R315" s="561"/>
      <c r="S315" s="278">
        <f t="shared" ref="S315" si="2711">IFERROR($D315*T315,0)</f>
        <v>0</v>
      </c>
      <c r="T315" s="561" t="s">
        <v>1053</v>
      </c>
      <c r="U315" s="278">
        <f t="shared" ref="U315" si="2712">IFERROR($D315*V315,0)</f>
        <v>0</v>
      </c>
      <c r="V315" s="561" t="s">
        <v>1053</v>
      </c>
      <c r="W315" s="278">
        <f t="shared" ref="W315" si="2713">IFERROR($D315*X315,0)</f>
        <v>0</v>
      </c>
      <c r="X315" s="561" t="s">
        <v>1053</v>
      </c>
      <c r="Y315" s="278">
        <f t="shared" ref="Y315" si="2714">IFERROR($D315*Z315,0)</f>
        <v>0</v>
      </c>
      <c r="Z315" s="561" t="s">
        <v>1053</v>
      </c>
      <c r="AA315" s="278">
        <f t="shared" ref="AA315" si="2715">IFERROR($D315*AB315,0)</f>
        <v>0</v>
      </c>
      <c r="AB315" s="561" t="s">
        <v>1053</v>
      </c>
      <c r="AC315" s="278">
        <f t="shared" ref="AC315" si="2716">IFERROR($D315*AD315,0)</f>
        <v>0</v>
      </c>
      <c r="AD315" s="561" t="s">
        <v>1053</v>
      </c>
      <c r="AE315" s="278">
        <f t="shared" ref="AE315" si="2717">IFERROR($D315*AF315,0)</f>
        <v>0</v>
      </c>
      <c r="AF315" s="561" t="s">
        <v>1053</v>
      </c>
      <c r="AG315" s="278">
        <f t="shared" ref="AG315" si="2718">IFERROR($D315*AH315,0)</f>
        <v>0</v>
      </c>
      <c r="AH315" s="561" t="s">
        <v>1053</v>
      </c>
      <c r="AI315" s="278">
        <f t="shared" ref="AI315" si="2719">IFERROR($D315*AJ315,0)</f>
        <v>0</v>
      </c>
      <c r="AJ315" s="561" t="s">
        <v>1053</v>
      </c>
      <c r="AK315" s="278">
        <f t="shared" ref="AK315" si="2720">IFERROR($D315*AL315,0)</f>
        <v>0</v>
      </c>
      <c r="AL315" s="561" t="s">
        <v>1053</v>
      </c>
      <c r="AM315" s="278">
        <f t="shared" ref="AM315" si="2721">IFERROR($D315*AN315,0)</f>
        <v>0</v>
      </c>
      <c r="AN315" s="561" t="s">
        <v>1053</v>
      </c>
      <c r="AO315" s="278">
        <f t="shared" ref="AO315" si="2722">IFERROR($D315*AP315,0)</f>
        <v>0</v>
      </c>
      <c r="AP315" s="561" t="s">
        <v>1053</v>
      </c>
      <c r="AQ315" s="278">
        <f t="shared" ref="AQ315" si="2723">IFERROR($D315*AR315,0)</f>
        <v>0</v>
      </c>
      <c r="AR315" s="561" t="s">
        <v>1053</v>
      </c>
      <c r="AS315" s="278">
        <f t="shared" ref="AS315" si="2724">IFERROR($D315*AT315,0)</f>
        <v>0</v>
      </c>
      <c r="AT315" s="561" t="s">
        <v>1053</v>
      </c>
      <c r="AU315" s="278">
        <f t="shared" ref="AU315" si="2725">IFERROR($D315*AV315,0)</f>
        <v>0</v>
      </c>
      <c r="AV315" s="561" t="s">
        <v>1053</v>
      </c>
      <c r="AW315" s="278">
        <f t="shared" ref="AW315" si="2726">IFERROR($D315*AX315,0)</f>
        <v>0</v>
      </c>
      <c r="AX315" s="561" t="s">
        <v>1053</v>
      </c>
      <c r="AY315" s="278">
        <f t="shared" ref="AY315" si="2727">IFERROR($D315*AZ315,0)</f>
        <v>0</v>
      </c>
      <c r="AZ315" s="561" t="s">
        <v>1053</v>
      </c>
      <c r="BA315" s="278">
        <f t="shared" ref="BA315" si="2728">IFERROR($D315*BB315,0)</f>
        <v>0</v>
      </c>
      <c r="BB315" s="561" t="s">
        <v>1053</v>
      </c>
      <c r="BC315" s="278">
        <f t="shared" ref="BC315" si="2729">IFERROR($D315*BD315,0)</f>
        <v>0</v>
      </c>
      <c r="BD315" s="561" t="s">
        <v>1053</v>
      </c>
      <c r="BE315" s="278">
        <f t="shared" ref="BE315" si="2730">IFERROR($D315*BF315,0)</f>
        <v>0</v>
      </c>
      <c r="BF315" s="561"/>
      <c r="BG315" s="278">
        <f t="shared" ref="BG315" si="2731">IFERROR($D315*BH315,0)</f>
        <v>0</v>
      </c>
      <c r="BH315" s="561"/>
      <c r="BI315" s="278">
        <f t="shared" ref="BI315" si="2732">IFERROR($D315*BJ315,0)</f>
        <v>0</v>
      </c>
      <c r="BJ315" s="561"/>
      <c r="BK315" s="278">
        <f t="shared" ref="BK315" si="2733">IFERROR($D315*BL315,0)</f>
        <v>0</v>
      </c>
      <c r="BL315" s="561"/>
      <c r="BM315" s="278">
        <f t="shared" ref="BM315" si="2734">IFERROR($D315*BN315,0)</f>
        <v>0</v>
      </c>
      <c r="BN315" s="561"/>
      <c r="BO315" s="278">
        <f t="shared" ref="BO315" si="2735">IFERROR($D315*BP315,0)</f>
        <v>0</v>
      </c>
      <c r="BP315" s="561"/>
      <c r="BQ315" s="563">
        <f t="shared" ref="BQ315" si="2736">SUM(BN315,BL315,BJ315,BH315,BF315,BD315,BB315,AZ315,AX315,AV315,AT315,AR315,AP315,AN315,AL315,AJ315,AH315,AF315,AD315,AB315,Z315,X315,V315,T315,R315,P315,N315,L315,J315,H315,BP315)</f>
        <v>0</v>
      </c>
      <c r="BR315" s="322">
        <f t="shared" si="2282"/>
        <v>0</v>
      </c>
      <c r="BS315" s="284" t="b">
        <f>D315='Orçamento Detalhado'!J321</f>
        <v>1</v>
      </c>
    </row>
    <row r="316" spans="2:71" ht="18" customHeight="1" outlineLevel="2" thickTop="1" thickBot="1">
      <c r="B316" s="213" t="s">
        <v>719</v>
      </c>
      <c r="C316" s="275" t="str">
        <f>IF(VLOOKUP(B316,'Orçamento Detalhado'!$A$11:$I$531,4,)="","",(VLOOKUP(B316,'Orçamento Detalhado'!$A$11:$I$531,4,)))</f>
        <v/>
      </c>
      <c r="D316" s="276" t="str">
        <f>IF(B316="","",VLOOKUP($B316,'Orçamento Detalhado'!$A$11:$J$531,10,))</f>
        <v/>
      </c>
      <c r="E316" s="277">
        <f t="shared" si="2671"/>
        <v>0</v>
      </c>
      <c r="F316" s="574">
        <v>310</v>
      </c>
      <c r="G316" s="278">
        <f t="shared" ref="G316" si="2737">IFERROR($D316*H316,0)</f>
        <v>0</v>
      </c>
      <c r="H316" s="561"/>
      <c r="I316" s="278">
        <f t="shared" ref="I316" si="2738">IFERROR($D316*J316,0)</f>
        <v>0</v>
      </c>
      <c r="J316" s="561"/>
      <c r="K316" s="278">
        <f t="shared" ref="K316" si="2739">IFERROR($D316*L316,0)</f>
        <v>0</v>
      </c>
      <c r="L316" s="561"/>
      <c r="M316" s="278">
        <f t="shared" ref="M316" si="2740">IFERROR($D316*N316,0)</f>
        <v>0</v>
      </c>
      <c r="N316" s="561"/>
      <c r="O316" s="278">
        <f t="shared" ref="O316" si="2741">IFERROR($D316*P316,0)</f>
        <v>0</v>
      </c>
      <c r="P316" s="561"/>
      <c r="Q316" s="278">
        <f t="shared" ref="Q316" si="2742">IFERROR($D316*R316,0)</f>
        <v>0</v>
      </c>
      <c r="R316" s="561"/>
      <c r="S316" s="278">
        <f t="shared" ref="S316" si="2743">IFERROR($D316*T316,0)</f>
        <v>0</v>
      </c>
      <c r="T316" s="561" t="s">
        <v>1053</v>
      </c>
      <c r="U316" s="278">
        <f t="shared" ref="U316" si="2744">IFERROR($D316*V316,0)</f>
        <v>0</v>
      </c>
      <c r="V316" s="561" t="s">
        <v>1053</v>
      </c>
      <c r="W316" s="278">
        <f t="shared" ref="W316" si="2745">IFERROR($D316*X316,0)</f>
        <v>0</v>
      </c>
      <c r="X316" s="561" t="s">
        <v>1053</v>
      </c>
      <c r="Y316" s="278">
        <f t="shared" ref="Y316" si="2746">IFERROR($D316*Z316,0)</f>
        <v>0</v>
      </c>
      <c r="Z316" s="561" t="s">
        <v>1053</v>
      </c>
      <c r="AA316" s="278">
        <f t="shared" ref="AA316" si="2747">IFERROR($D316*AB316,0)</f>
        <v>0</v>
      </c>
      <c r="AB316" s="561" t="s">
        <v>1053</v>
      </c>
      <c r="AC316" s="278">
        <f t="shared" ref="AC316" si="2748">IFERROR($D316*AD316,0)</f>
        <v>0</v>
      </c>
      <c r="AD316" s="561" t="s">
        <v>1053</v>
      </c>
      <c r="AE316" s="278">
        <f t="shared" ref="AE316" si="2749">IFERROR($D316*AF316,0)</f>
        <v>0</v>
      </c>
      <c r="AF316" s="561" t="s">
        <v>1053</v>
      </c>
      <c r="AG316" s="278">
        <f t="shared" ref="AG316" si="2750">IFERROR($D316*AH316,0)</f>
        <v>0</v>
      </c>
      <c r="AH316" s="561" t="s">
        <v>1053</v>
      </c>
      <c r="AI316" s="278">
        <f t="shared" ref="AI316" si="2751">IFERROR($D316*AJ316,0)</f>
        <v>0</v>
      </c>
      <c r="AJ316" s="561" t="s">
        <v>1053</v>
      </c>
      <c r="AK316" s="278">
        <f t="shared" ref="AK316" si="2752">IFERROR($D316*AL316,0)</f>
        <v>0</v>
      </c>
      <c r="AL316" s="561" t="s">
        <v>1053</v>
      </c>
      <c r="AM316" s="278">
        <f t="shared" ref="AM316" si="2753">IFERROR($D316*AN316,0)</f>
        <v>0</v>
      </c>
      <c r="AN316" s="561" t="s">
        <v>1053</v>
      </c>
      <c r="AO316" s="278">
        <f t="shared" ref="AO316" si="2754">IFERROR($D316*AP316,0)</f>
        <v>0</v>
      </c>
      <c r="AP316" s="561" t="s">
        <v>1053</v>
      </c>
      <c r="AQ316" s="278">
        <f t="shared" ref="AQ316" si="2755">IFERROR($D316*AR316,0)</f>
        <v>0</v>
      </c>
      <c r="AR316" s="561" t="s">
        <v>1053</v>
      </c>
      <c r="AS316" s="278">
        <f t="shared" ref="AS316" si="2756">IFERROR($D316*AT316,0)</f>
        <v>0</v>
      </c>
      <c r="AT316" s="561" t="s">
        <v>1053</v>
      </c>
      <c r="AU316" s="278">
        <f t="shared" ref="AU316" si="2757">IFERROR($D316*AV316,0)</f>
        <v>0</v>
      </c>
      <c r="AV316" s="561" t="s">
        <v>1053</v>
      </c>
      <c r="AW316" s="278">
        <f t="shared" ref="AW316" si="2758">IFERROR($D316*AX316,0)</f>
        <v>0</v>
      </c>
      <c r="AX316" s="561" t="s">
        <v>1053</v>
      </c>
      <c r="AY316" s="278">
        <f t="shared" ref="AY316" si="2759">IFERROR($D316*AZ316,0)</f>
        <v>0</v>
      </c>
      <c r="AZ316" s="561" t="s">
        <v>1053</v>
      </c>
      <c r="BA316" s="278">
        <f t="shared" ref="BA316" si="2760">IFERROR($D316*BB316,0)</f>
        <v>0</v>
      </c>
      <c r="BB316" s="561" t="s">
        <v>1053</v>
      </c>
      <c r="BC316" s="278">
        <f t="shared" ref="BC316" si="2761">IFERROR($D316*BD316,0)</f>
        <v>0</v>
      </c>
      <c r="BD316" s="561" t="s">
        <v>1053</v>
      </c>
      <c r="BE316" s="278">
        <f t="shared" ref="BE316" si="2762">IFERROR($D316*BF316,0)</f>
        <v>0</v>
      </c>
      <c r="BF316" s="561"/>
      <c r="BG316" s="278">
        <f t="shared" ref="BG316" si="2763">IFERROR($D316*BH316,0)</f>
        <v>0</v>
      </c>
      <c r="BH316" s="561"/>
      <c r="BI316" s="278">
        <f t="shared" ref="BI316" si="2764">IFERROR($D316*BJ316,0)</f>
        <v>0</v>
      </c>
      <c r="BJ316" s="561"/>
      <c r="BK316" s="278">
        <f t="shared" ref="BK316" si="2765">IFERROR($D316*BL316,0)</f>
        <v>0</v>
      </c>
      <c r="BL316" s="561"/>
      <c r="BM316" s="278">
        <f t="shared" ref="BM316" si="2766">IFERROR($D316*BN316,0)</f>
        <v>0</v>
      </c>
      <c r="BN316" s="561"/>
      <c r="BO316" s="278">
        <f t="shared" ref="BO316" si="2767">IFERROR($D316*BP316,0)</f>
        <v>0</v>
      </c>
      <c r="BP316" s="561"/>
      <c r="BQ316" s="563">
        <f t="shared" ref="BQ316" si="2768">SUM(BN316,BL316,BJ316,BH316,BF316,BD316,BB316,AZ316,AX316,AV316,AT316,AR316,AP316,AN316,AL316,AJ316,AH316,AF316,AD316,AB316,Z316,X316,V316,T316,R316,P316,N316,L316,J316,H316,BP316)</f>
        <v>0</v>
      </c>
      <c r="BR316" s="322">
        <f t="shared" si="2282"/>
        <v>0</v>
      </c>
      <c r="BS316" s="284" t="b">
        <f>D316='Orçamento Detalhado'!J322</f>
        <v>1</v>
      </c>
    </row>
    <row r="317" spans="2:71" ht="18" customHeight="1" outlineLevel="1" thickTop="1" thickBot="1">
      <c r="B317" s="260" t="s">
        <v>175</v>
      </c>
      <c r="C317" s="281" t="str">
        <f>IF(B317="","",VLOOKUP(B317,'Orçamento Detalhado'!$A$11:$I$531,4,))</f>
        <v>INSTALAÇÕES MECANICAS</v>
      </c>
      <c r="D317" s="263">
        <f>SUM(D318:D326)</f>
        <v>0</v>
      </c>
      <c r="E317" s="264">
        <f t="shared" si="2671"/>
        <v>0</v>
      </c>
      <c r="F317" s="574">
        <v>311</v>
      </c>
      <c r="G317" s="265">
        <f>SUM(G318:G326)</f>
        <v>0</v>
      </c>
      <c r="H317" s="560">
        <f>IFERROR(G317/$D317,0)</f>
        <v>0</v>
      </c>
      <c r="I317" s="265">
        <f>SUM(I318:I326)</f>
        <v>0</v>
      </c>
      <c r="J317" s="560">
        <f>IFERROR(I317/$D317,0)</f>
        <v>0</v>
      </c>
      <c r="K317" s="265">
        <f>SUM(K318:K326)</f>
        <v>0</v>
      </c>
      <c r="L317" s="560">
        <f>IFERROR(K317/$D317,0)</f>
        <v>0</v>
      </c>
      <c r="M317" s="265">
        <f>SUM(M318:M326)</f>
        <v>0</v>
      </c>
      <c r="N317" s="560">
        <f>IFERROR(M317/$D317,0)</f>
        <v>0</v>
      </c>
      <c r="O317" s="265">
        <f>SUM(O318:O326)</f>
        <v>0</v>
      </c>
      <c r="P317" s="560">
        <f>IFERROR(O317/$D317,0)</f>
        <v>0</v>
      </c>
      <c r="Q317" s="265">
        <f>SUM(Q318:Q326)</f>
        <v>0</v>
      </c>
      <c r="R317" s="560">
        <f>IFERROR(Q317/$D317,0)</f>
        <v>0</v>
      </c>
      <c r="S317" s="265">
        <f>SUM(S318:S326)</f>
        <v>0</v>
      </c>
      <c r="T317" s="560">
        <f>IFERROR(S317/$D317,0)</f>
        <v>0</v>
      </c>
      <c r="U317" s="265">
        <f>SUM(U318:U326)</f>
        <v>0</v>
      </c>
      <c r="V317" s="560">
        <f>IFERROR(U317/$D317,0)</f>
        <v>0</v>
      </c>
      <c r="W317" s="265">
        <f>SUM(W318:W326)</f>
        <v>0</v>
      </c>
      <c r="X317" s="560">
        <f>IFERROR(W317/$D317,0)</f>
        <v>0</v>
      </c>
      <c r="Y317" s="265">
        <f>SUM(Y318:Y326)</f>
        <v>0</v>
      </c>
      <c r="Z317" s="560">
        <f>IFERROR(Y317/$D317,0)</f>
        <v>0</v>
      </c>
      <c r="AA317" s="265">
        <f>SUM(AA318:AA326)</f>
        <v>0</v>
      </c>
      <c r="AB317" s="560">
        <f>IFERROR(AA317/$D317,0)</f>
        <v>0</v>
      </c>
      <c r="AC317" s="265">
        <f>SUM(AC318:AC326)</f>
        <v>0</v>
      </c>
      <c r="AD317" s="560">
        <f>IFERROR(AC317/$D317,0)</f>
        <v>0</v>
      </c>
      <c r="AE317" s="265">
        <f>SUM(AE318:AE326)</f>
        <v>0</v>
      </c>
      <c r="AF317" s="560">
        <f>IFERROR(AE317/$D317,0)</f>
        <v>0</v>
      </c>
      <c r="AG317" s="265">
        <f>SUM(AG318:AG326)</f>
        <v>0</v>
      </c>
      <c r="AH317" s="560">
        <f>IFERROR(AG317/$D317,0)</f>
        <v>0</v>
      </c>
      <c r="AI317" s="265">
        <f>SUM(AI318:AI326)</f>
        <v>0</v>
      </c>
      <c r="AJ317" s="560">
        <f>IFERROR(AI317/$D317,0)</f>
        <v>0</v>
      </c>
      <c r="AK317" s="265">
        <f>SUM(AK318:AK326)</f>
        <v>0</v>
      </c>
      <c r="AL317" s="560">
        <f>IFERROR(AK317/$D317,0)</f>
        <v>0</v>
      </c>
      <c r="AM317" s="265">
        <f>SUM(AM318:AM326)</f>
        <v>0</v>
      </c>
      <c r="AN317" s="560">
        <f>IFERROR(AM317/$D317,0)</f>
        <v>0</v>
      </c>
      <c r="AO317" s="265">
        <f>SUM(AO318:AO326)</f>
        <v>0</v>
      </c>
      <c r="AP317" s="560">
        <f>IFERROR(AO317/$D317,0)</f>
        <v>0</v>
      </c>
      <c r="AQ317" s="265">
        <f>SUM(AQ318:AQ326)</f>
        <v>0</v>
      </c>
      <c r="AR317" s="560">
        <f>IFERROR(AQ317/$D317,0)</f>
        <v>0</v>
      </c>
      <c r="AS317" s="265">
        <f>SUM(AS318:AS326)</f>
        <v>0</v>
      </c>
      <c r="AT317" s="560">
        <f>IFERROR(AS317/$D317,0)</f>
        <v>0</v>
      </c>
      <c r="AU317" s="265">
        <f>SUM(AU318:AU326)</f>
        <v>0</v>
      </c>
      <c r="AV317" s="560">
        <f>IFERROR(AU317/$D317,0)</f>
        <v>0</v>
      </c>
      <c r="AW317" s="265">
        <f>SUM(AW318:AW326)</f>
        <v>0</v>
      </c>
      <c r="AX317" s="560">
        <f>IFERROR(AW317/$D317,0)</f>
        <v>0</v>
      </c>
      <c r="AY317" s="265">
        <f>SUM(AY318:AY326)</f>
        <v>0</v>
      </c>
      <c r="AZ317" s="560">
        <f>IFERROR(AY317/$D317,0)</f>
        <v>0</v>
      </c>
      <c r="BA317" s="265">
        <f>SUM(BA318:BA326)</f>
        <v>0</v>
      </c>
      <c r="BB317" s="560">
        <f>IFERROR(BA317/$D317,0)</f>
        <v>0</v>
      </c>
      <c r="BC317" s="265">
        <f>SUM(BC318:BC326)</f>
        <v>0</v>
      </c>
      <c r="BD317" s="560">
        <f>IFERROR(BC317/$D317,0)</f>
        <v>0</v>
      </c>
      <c r="BE317" s="265">
        <f>SUM(BE318:BE326)</f>
        <v>0</v>
      </c>
      <c r="BF317" s="560">
        <f>IFERROR(BE317/$D317,0)</f>
        <v>0</v>
      </c>
      <c r="BG317" s="265">
        <f>SUM(BG318:BG326)</f>
        <v>0</v>
      </c>
      <c r="BH317" s="560">
        <f>IFERROR(BG317/$D317,0)</f>
        <v>0</v>
      </c>
      <c r="BI317" s="265">
        <f>SUM(BI318:BI326)</f>
        <v>0</v>
      </c>
      <c r="BJ317" s="560">
        <f>IFERROR(BI317/$D317,0)</f>
        <v>0</v>
      </c>
      <c r="BK317" s="265">
        <f>SUM(BK318:BK326)</f>
        <v>0</v>
      </c>
      <c r="BL317" s="560">
        <f>IFERROR(BK317/$D317,0)</f>
        <v>0</v>
      </c>
      <c r="BM317" s="265">
        <f>SUM(BM318:BM326)</f>
        <v>0</v>
      </c>
      <c r="BN317" s="560">
        <f>IFERROR(BM317/$D317,0)</f>
        <v>0</v>
      </c>
      <c r="BO317" s="265">
        <f>SUM(BO318:BO326)</f>
        <v>0</v>
      </c>
      <c r="BP317" s="560">
        <f>IFERROR(BO317/$D317,0)</f>
        <v>0</v>
      </c>
      <c r="BQ317" s="563">
        <f t="shared" si="2281"/>
        <v>0</v>
      </c>
      <c r="BR317" s="322">
        <f t="shared" si="2282"/>
        <v>0</v>
      </c>
      <c r="BS317" s="284" t="b">
        <f>D317='Orçamento Detalhado'!J323</f>
        <v>1</v>
      </c>
    </row>
    <row r="318" spans="2:71" ht="18" customHeight="1" outlineLevel="2" thickTop="1" thickBot="1">
      <c r="B318" s="213" t="s">
        <v>721</v>
      </c>
      <c r="C318" s="275" t="str">
        <f>IF(VLOOKUP(B318,'Orçamento Detalhado'!$A$11:$I$531,4,)="","",(VLOOKUP(B318,'Orçamento Detalhado'!$A$11:$I$531,4,)))</f>
        <v>Elevadores</v>
      </c>
      <c r="D318" s="276" t="str">
        <f>IF(B318="","",VLOOKUP($B318,'Orçamento Detalhado'!$A$11:$J$531,10,))</f>
        <v/>
      </c>
      <c r="E318" s="277">
        <f t="shared" si="2671"/>
        <v>0</v>
      </c>
      <c r="F318" s="574">
        <v>312</v>
      </c>
      <c r="G318" s="278">
        <f t="shared" si="2284"/>
        <v>0</v>
      </c>
      <c r="H318" s="561"/>
      <c r="I318" s="278">
        <f t="shared" ref="I318:I323" si="2769">IFERROR($D318*J318,0)</f>
        <v>0</v>
      </c>
      <c r="J318" s="561"/>
      <c r="K318" s="278">
        <f t="shared" ref="K318:K323" si="2770">IFERROR($D318*L318,0)</f>
        <v>0</v>
      </c>
      <c r="L318" s="561"/>
      <c r="M318" s="278">
        <f t="shared" ref="M318:M323" si="2771">IFERROR($D318*N318,0)</f>
        <v>0</v>
      </c>
      <c r="N318" s="561"/>
      <c r="O318" s="278">
        <f t="shared" ref="O318:O323" si="2772">IFERROR($D318*P318,0)</f>
        <v>0</v>
      </c>
      <c r="P318" s="561"/>
      <c r="Q318" s="278">
        <f t="shared" ref="Q318:Q323" si="2773">IFERROR($D318*R318,0)</f>
        <v>0</v>
      </c>
      <c r="R318" s="561"/>
      <c r="S318" s="278">
        <f t="shared" ref="S318:S323" si="2774">IFERROR($D318*T318,0)</f>
        <v>0</v>
      </c>
      <c r="T318" s="561"/>
      <c r="U318" s="278">
        <f t="shared" ref="U318:U323" si="2775">IFERROR($D318*V318,0)</f>
        <v>0</v>
      </c>
      <c r="V318" s="561"/>
      <c r="W318" s="278">
        <f t="shared" ref="W318:W323" si="2776">IFERROR($D318*X318,0)</f>
        <v>0</v>
      </c>
      <c r="X318" s="561"/>
      <c r="Y318" s="278">
        <f t="shared" ref="Y318:Y323" si="2777">IFERROR($D318*Z318,0)</f>
        <v>0</v>
      </c>
      <c r="Z318" s="561"/>
      <c r="AA318" s="278">
        <f t="shared" ref="AA318:AA323" si="2778">IFERROR($D318*AB318,0)</f>
        <v>0</v>
      </c>
      <c r="AB318" s="561"/>
      <c r="AC318" s="278">
        <f t="shared" ref="AC318:AC323" si="2779">IFERROR($D318*AD318,0)</f>
        <v>0</v>
      </c>
      <c r="AD318" s="561"/>
      <c r="AE318" s="278">
        <f t="shared" ref="AE318:AE323" si="2780">IFERROR($D318*AF318,0)</f>
        <v>0</v>
      </c>
      <c r="AF318" s="561"/>
      <c r="AG318" s="278">
        <f t="shared" ref="AG318:AG323" si="2781">IFERROR($D318*AH318,0)</f>
        <v>0</v>
      </c>
      <c r="AH318" s="561"/>
      <c r="AI318" s="278">
        <f t="shared" ref="AI318:AI323" si="2782">IFERROR($D318*AJ318,0)</f>
        <v>0</v>
      </c>
      <c r="AJ318" s="561"/>
      <c r="AK318" s="278">
        <f t="shared" ref="AK318:AK323" si="2783">IFERROR($D318*AL318,0)</f>
        <v>0</v>
      </c>
      <c r="AL318" s="561"/>
      <c r="AM318" s="278">
        <f t="shared" ref="AM318:AM323" si="2784">IFERROR($D318*AN318,0)</f>
        <v>0</v>
      </c>
      <c r="AN318" s="561"/>
      <c r="AO318" s="278">
        <f t="shared" ref="AO318:AO323" si="2785">IFERROR($D318*AP318,0)</f>
        <v>0</v>
      </c>
      <c r="AP318" s="561"/>
      <c r="AQ318" s="278">
        <f t="shared" ref="AQ318:AQ323" si="2786">IFERROR($D318*AR318,0)</f>
        <v>0</v>
      </c>
      <c r="AR318" s="561"/>
      <c r="AS318" s="278">
        <f t="shared" ref="AS318:AS323" si="2787">IFERROR($D318*AT318,0)</f>
        <v>0</v>
      </c>
      <c r="AT318" s="561"/>
      <c r="AU318" s="278">
        <f t="shared" ref="AU318:AU323" si="2788">IFERROR($D318*AV318,0)</f>
        <v>0</v>
      </c>
      <c r="AV318" s="561"/>
      <c r="AW318" s="278">
        <f t="shared" ref="AW318:AW323" si="2789">IFERROR($D318*AX318,0)</f>
        <v>0</v>
      </c>
      <c r="AX318" s="561"/>
      <c r="AY318" s="278">
        <f t="shared" ref="AY318:AY323" si="2790">IFERROR($D318*AZ318,0)</f>
        <v>0</v>
      </c>
      <c r="AZ318" s="561"/>
      <c r="BA318" s="278">
        <f t="shared" ref="BA318:BA323" si="2791">IFERROR($D318*BB318,0)</f>
        <v>0</v>
      </c>
      <c r="BB318" s="561"/>
      <c r="BC318" s="278">
        <f t="shared" ref="BC318:BC323" si="2792">IFERROR($D318*BD318,0)</f>
        <v>0</v>
      </c>
      <c r="BD318" s="561" t="s">
        <v>1053</v>
      </c>
      <c r="BE318" s="278">
        <f t="shared" ref="BE318:BE323" si="2793">IFERROR($D318*BF318,0)</f>
        <v>0</v>
      </c>
      <c r="BF318" s="561"/>
      <c r="BG318" s="278">
        <f t="shared" ref="BG318:BG323" si="2794">IFERROR($D318*BH318,0)</f>
        <v>0</v>
      </c>
      <c r="BH318" s="561"/>
      <c r="BI318" s="278">
        <f t="shared" ref="BI318:BI323" si="2795">IFERROR($D318*BJ318,0)</f>
        <v>0</v>
      </c>
      <c r="BJ318" s="561"/>
      <c r="BK318" s="278">
        <f t="shared" ref="BK318:BK323" si="2796">IFERROR($D318*BL318,0)</f>
        <v>0</v>
      </c>
      <c r="BL318" s="561"/>
      <c r="BM318" s="278">
        <f t="shared" ref="BM318:BM323" si="2797">IFERROR($D318*BN318,0)</f>
        <v>0</v>
      </c>
      <c r="BN318" s="561"/>
      <c r="BO318" s="278">
        <f t="shared" ref="BO318:BO323" si="2798">IFERROR($D318*BP318,0)</f>
        <v>0</v>
      </c>
      <c r="BP318" s="561"/>
      <c r="BQ318" s="563">
        <f t="shared" ref="BQ318:BQ323" si="2799">SUM(BN318,BL318,BJ318,BH318,BF318,BD318,BB318,AZ318,AX318,AV318,AT318,AR318,AP318,AN318,AL318,AJ318,AH318,AF318,AD318,AB318,Z318,X318,V318,T318,R318,P318,N318,L318,J318,H318,BP318)</f>
        <v>0</v>
      </c>
      <c r="BR318" s="322">
        <f t="shared" si="2282"/>
        <v>0</v>
      </c>
      <c r="BS318" s="284" t="b">
        <f>D318='Orçamento Detalhado'!J324</f>
        <v>1</v>
      </c>
    </row>
    <row r="319" spans="2:71" ht="18" customHeight="1" outlineLevel="2" thickTop="1" thickBot="1">
      <c r="B319" s="213" t="s">
        <v>723</v>
      </c>
      <c r="C319" s="275" t="str">
        <f>IF(VLOOKUP(B319,'Orçamento Detalhado'!$A$11:$I$531,4,)="","",(VLOOKUP(B319,'Orçamento Detalhado'!$A$11:$I$531,4,)))</f>
        <v xml:space="preserve">Exaustores </v>
      </c>
      <c r="D319" s="276" t="str">
        <f>IF(B319="","",VLOOKUP($B319,'Orçamento Detalhado'!$A$11:$J$531,10,))</f>
        <v/>
      </c>
      <c r="E319" s="277">
        <f t="shared" si="2671"/>
        <v>0</v>
      </c>
      <c r="F319" s="574">
        <v>313</v>
      </c>
      <c r="G319" s="278">
        <f t="shared" si="2284"/>
        <v>0</v>
      </c>
      <c r="H319" s="561"/>
      <c r="I319" s="278">
        <f t="shared" si="2769"/>
        <v>0</v>
      </c>
      <c r="J319" s="561"/>
      <c r="K319" s="278">
        <f t="shared" si="2770"/>
        <v>0</v>
      </c>
      <c r="L319" s="561"/>
      <c r="M319" s="278">
        <f t="shared" si="2771"/>
        <v>0</v>
      </c>
      <c r="N319" s="561"/>
      <c r="O319" s="278">
        <f t="shared" si="2772"/>
        <v>0</v>
      </c>
      <c r="P319" s="561"/>
      <c r="Q319" s="278">
        <f t="shared" si="2773"/>
        <v>0</v>
      </c>
      <c r="R319" s="561"/>
      <c r="S319" s="278">
        <f t="shared" si="2774"/>
        <v>0</v>
      </c>
      <c r="T319" s="561"/>
      <c r="U319" s="278">
        <f t="shared" si="2775"/>
        <v>0</v>
      </c>
      <c r="V319" s="561"/>
      <c r="W319" s="278">
        <f t="shared" si="2776"/>
        <v>0</v>
      </c>
      <c r="X319" s="561"/>
      <c r="Y319" s="278">
        <f t="shared" si="2777"/>
        <v>0</v>
      </c>
      <c r="Z319" s="561"/>
      <c r="AA319" s="278">
        <f t="shared" si="2778"/>
        <v>0</v>
      </c>
      <c r="AB319" s="561"/>
      <c r="AC319" s="278">
        <f t="shared" si="2779"/>
        <v>0</v>
      </c>
      <c r="AD319" s="561"/>
      <c r="AE319" s="278">
        <f t="shared" si="2780"/>
        <v>0</v>
      </c>
      <c r="AF319" s="561"/>
      <c r="AG319" s="278">
        <f t="shared" si="2781"/>
        <v>0</v>
      </c>
      <c r="AH319" s="561"/>
      <c r="AI319" s="278">
        <f t="shared" si="2782"/>
        <v>0</v>
      </c>
      <c r="AJ319" s="561"/>
      <c r="AK319" s="278">
        <f t="shared" si="2783"/>
        <v>0</v>
      </c>
      <c r="AL319" s="561"/>
      <c r="AM319" s="278">
        <f t="shared" si="2784"/>
        <v>0</v>
      </c>
      <c r="AN319" s="561"/>
      <c r="AO319" s="278">
        <f t="shared" si="2785"/>
        <v>0</v>
      </c>
      <c r="AP319" s="561" t="s">
        <v>1053</v>
      </c>
      <c r="AQ319" s="278">
        <f t="shared" si="2786"/>
        <v>0</v>
      </c>
      <c r="AR319" s="561"/>
      <c r="AS319" s="278">
        <f t="shared" si="2787"/>
        <v>0</v>
      </c>
      <c r="AT319" s="561"/>
      <c r="AU319" s="278">
        <f t="shared" si="2788"/>
        <v>0</v>
      </c>
      <c r="AV319" s="561"/>
      <c r="AW319" s="278">
        <f t="shared" si="2789"/>
        <v>0</v>
      </c>
      <c r="AX319" s="561"/>
      <c r="AY319" s="278">
        <f t="shared" si="2790"/>
        <v>0</v>
      </c>
      <c r="AZ319" s="561"/>
      <c r="BA319" s="278">
        <f t="shared" si="2791"/>
        <v>0</v>
      </c>
      <c r="BB319" s="561" t="s">
        <v>1053</v>
      </c>
      <c r="BC319" s="278">
        <f t="shared" si="2792"/>
        <v>0</v>
      </c>
      <c r="BD319" s="561" t="s">
        <v>1053</v>
      </c>
      <c r="BE319" s="278">
        <f t="shared" si="2793"/>
        <v>0</v>
      </c>
      <c r="BF319" s="561"/>
      <c r="BG319" s="278">
        <f t="shared" si="2794"/>
        <v>0</v>
      </c>
      <c r="BH319" s="561"/>
      <c r="BI319" s="278">
        <f t="shared" si="2795"/>
        <v>0</v>
      </c>
      <c r="BJ319" s="561"/>
      <c r="BK319" s="278">
        <f t="shared" si="2796"/>
        <v>0</v>
      </c>
      <c r="BL319" s="561"/>
      <c r="BM319" s="278">
        <f t="shared" si="2797"/>
        <v>0</v>
      </c>
      <c r="BN319" s="561"/>
      <c r="BO319" s="278">
        <f t="shared" si="2798"/>
        <v>0</v>
      </c>
      <c r="BP319" s="561"/>
      <c r="BQ319" s="563">
        <f t="shared" si="2799"/>
        <v>0</v>
      </c>
      <c r="BR319" s="322">
        <f t="shared" si="2282"/>
        <v>0</v>
      </c>
      <c r="BS319" s="284" t="b">
        <f>D319='Orçamento Detalhado'!J325</f>
        <v>1</v>
      </c>
    </row>
    <row r="320" spans="2:71" ht="18" customHeight="1" outlineLevel="2" thickTop="1" thickBot="1">
      <c r="B320" s="213" t="s">
        <v>725</v>
      </c>
      <c r="C320" s="275" t="str">
        <f>IF(VLOOKUP(B320,'Orçamento Detalhado'!$A$11:$I$531,4,)="","",(VLOOKUP(B320,'Orçamento Detalhado'!$A$11:$I$531,4,)))</f>
        <v>Pressurização de escada</v>
      </c>
      <c r="D320" s="276" t="str">
        <f>IF(B320="","",VLOOKUP($B320,'Orçamento Detalhado'!$A$11:$J$531,10,))</f>
        <v/>
      </c>
      <c r="E320" s="277">
        <f t="shared" si="2671"/>
        <v>0</v>
      </c>
      <c r="F320" s="574">
        <v>314</v>
      </c>
      <c r="G320" s="278">
        <f t="shared" si="2284"/>
        <v>0</v>
      </c>
      <c r="H320" s="561"/>
      <c r="I320" s="278">
        <f t="shared" si="2769"/>
        <v>0</v>
      </c>
      <c r="J320" s="561"/>
      <c r="K320" s="278">
        <f t="shared" si="2770"/>
        <v>0</v>
      </c>
      <c r="L320" s="561"/>
      <c r="M320" s="278">
        <f t="shared" si="2771"/>
        <v>0</v>
      </c>
      <c r="N320" s="561"/>
      <c r="O320" s="278">
        <f t="shared" si="2772"/>
        <v>0</v>
      </c>
      <c r="P320" s="561"/>
      <c r="Q320" s="278">
        <f t="shared" si="2773"/>
        <v>0</v>
      </c>
      <c r="R320" s="561"/>
      <c r="S320" s="278">
        <f t="shared" si="2774"/>
        <v>0</v>
      </c>
      <c r="T320" s="561"/>
      <c r="U320" s="278">
        <f t="shared" si="2775"/>
        <v>0</v>
      </c>
      <c r="V320" s="561"/>
      <c r="W320" s="278">
        <f t="shared" si="2776"/>
        <v>0</v>
      </c>
      <c r="X320" s="561"/>
      <c r="Y320" s="278">
        <f t="shared" si="2777"/>
        <v>0</v>
      </c>
      <c r="Z320" s="561"/>
      <c r="AA320" s="278">
        <f t="shared" si="2778"/>
        <v>0</v>
      </c>
      <c r="AB320" s="561"/>
      <c r="AC320" s="278">
        <f t="shared" si="2779"/>
        <v>0</v>
      </c>
      <c r="AD320" s="561"/>
      <c r="AE320" s="278">
        <f t="shared" si="2780"/>
        <v>0</v>
      </c>
      <c r="AF320" s="561"/>
      <c r="AG320" s="278">
        <f t="shared" si="2781"/>
        <v>0</v>
      </c>
      <c r="AH320" s="561"/>
      <c r="AI320" s="278">
        <f t="shared" si="2782"/>
        <v>0</v>
      </c>
      <c r="AJ320" s="561"/>
      <c r="AK320" s="278">
        <f t="shared" si="2783"/>
        <v>0</v>
      </c>
      <c r="AL320" s="561"/>
      <c r="AM320" s="278">
        <f t="shared" si="2784"/>
        <v>0</v>
      </c>
      <c r="AN320" s="561"/>
      <c r="AO320" s="278">
        <f t="shared" si="2785"/>
        <v>0</v>
      </c>
      <c r="AP320" s="561" t="s">
        <v>1053</v>
      </c>
      <c r="AQ320" s="278">
        <f t="shared" si="2786"/>
        <v>0</v>
      </c>
      <c r="AR320" s="561"/>
      <c r="AS320" s="278">
        <f t="shared" si="2787"/>
        <v>0</v>
      </c>
      <c r="AT320" s="561"/>
      <c r="AU320" s="278">
        <f t="shared" si="2788"/>
        <v>0</v>
      </c>
      <c r="AV320" s="561"/>
      <c r="AW320" s="278">
        <f t="shared" si="2789"/>
        <v>0</v>
      </c>
      <c r="AX320" s="561"/>
      <c r="AY320" s="278">
        <f t="shared" si="2790"/>
        <v>0</v>
      </c>
      <c r="AZ320" s="561" t="s">
        <v>1053</v>
      </c>
      <c r="BA320" s="278">
        <f t="shared" si="2791"/>
        <v>0</v>
      </c>
      <c r="BB320" s="561" t="s">
        <v>1053</v>
      </c>
      <c r="BC320" s="278">
        <f t="shared" si="2792"/>
        <v>0</v>
      </c>
      <c r="BD320" s="561" t="s">
        <v>1053</v>
      </c>
      <c r="BE320" s="278">
        <f t="shared" si="2793"/>
        <v>0</v>
      </c>
      <c r="BF320" s="561"/>
      <c r="BG320" s="278">
        <f t="shared" si="2794"/>
        <v>0</v>
      </c>
      <c r="BH320" s="561"/>
      <c r="BI320" s="278">
        <f t="shared" si="2795"/>
        <v>0</v>
      </c>
      <c r="BJ320" s="561"/>
      <c r="BK320" s="278">
        <f t="shared" si="2796"/>
        <v>0</v>
      </c>
      <c r="BL320" s="561"/>
      <c r="BM320" s="278">
        <f t="shared" si="2797"/>
        <v>0</v>
      </c>
      <c r="BN320" s="561"/>
      <c r="BO320" s="278">
        <f t="shared" si="2798"/>
        <v>0</v>
      </c>
      <c r="BP320" s="561"/>
      <c r="BQ320" s="563">
        <f t="shared" si="2799"/>
        <v>0</v>
      </c>
      <c r="BR320" s="322">
        <f t="shared" si="2282"/>
        <v>0</v>
      </c>
      <c r="BS320" s="284" t="b">
        <f>D320='Orçamento Detalhado'!J326</f>
        <v>1</v>
      </c>
    </row>
    <row r="321" spans="2:71" ht="18" customHeight="1" outlineLevel="2" thickTop="1" thickBot="1">
      <c r="B321" s="213" t="s">
        <v>727</v>
      </c>
      <c r="C321" s="275" t="str">
        <f>IF(VLOOKUP(B321,'Orçamento Detalhado'!$A$11:$I$531,4,)="","",(VLOOKUP(B321,'Orçamento Detalhado'!$A$11:$I$531,4,)))</f>
        <v>Plataforma de acessibilidade</v>
      </c>
      <c r="D321" s="276" t="str">
        <f>IF(B321="","",VLOOKUP($B321,'Orçamento Detalhado'!$A$11:$J$531,10,))</f>
        <v/>
      </c>
      <c r="E321" s="277">
        <f t="shared" si="2671"/>
        <v>0</v>
      </c>
      <c r="F321" s="574">
        <v>315</v>
      </c>
      <c r="G321" s="278">
        <f t="shared" si="2284"/>
        <v>0</v>
      </c>
      <c r="H321" s="561"/>
      <c r="I321" s="278">
        <f t="shared" si="2769"/>
        <v>0</v>
      </c>
      <c r="J321" s="561"/>
      <c r="K321" s="278">
        <f t="shared" si="2770"/>
        <v>0</v>
      </c>
      <c r="L321" s="561"/>
      <c r="M321" s="278">
        <f t="shared" si="2771"/>
        <v>0</v>
      </c>
      <c r="N321" s="561"/>
      <c r="O321" s="278">
        <f t="shared" si="2772"/>
        <v>0</v>
      </c>
      <c r="P321" s="561"/>
      <c r="Q321" s="278">
        <f t="shared" si="2773"/>
        <v>0</v>
      </c>
      <c r="R321" s="561"/>
      <c r="S321" s="278">
        <f t="shared" si="2774"/>
        <v>0</v>
      </c>
      <c r="T321" s="561"/>
      <c r="U321" s="278">
        <f t="shared" si="2775"/>
        <v>0</v>
      </c>
      <c r="V321" s="561"/>
      <c r="W321" s="278">
        <f t="shared" si="2776"/>
        <v>0</v>
      </c>
      <c r="X321" s="561"/>
      <c r="Y321" s="278">
        <f t="shared" si="2777"/>
        <v>0</v>
      </c>
      <c r="Z321" s="561"/>
      <c r="AA321" s="278">
        <f t="shared" si="2778"/>
        <v>0</v>
      </c>
      <c r="AB321" s="561"/>
      <c r="AC321" s="278">
        <f t="shared" si="2779"/>
        <v>0</v>
      </c>
      <c r="AD321" s="561"/>
      <c r="AE321" s="278">
        <f t="shared" si="2780"/>
        <v>0</v>
      </c>
      <c r="AF321" s="561"/>
      <c r="AG321" s="278">
        <f t="shared" si="2781"/>
        <v>0</v>
      </c>
      <c r="AH321" s="561"/>
      <c r="AI321" s="278">
        <f t="shared" si="2782"/>
        <v>0</v>
      </c>
      <c r="AJ321" s="561"/>
      <c r="AK321" s="278">
        <f t="shared" si="2783"/>
        <v>0</v>
      </c>
      <c r="AL321" s="561"/>
      <c r="AM321" s="278">
        <f t="shared" si="2784"/>
        <v>0</v>
      </c>
      <c r="AN321" s="561"/>
      <c r="AO321" s="278">
        <f t="shared" si="2785"/>
        <v>0</v>
      </c>
      <c r="AP321" s="561" t="s">
        <v>1053</v>
      </c>
      <c r="AQ321" s="278">
        <f t="shared" si="2786"/>
        <v>0</v>
      </c>
      <c r="AR321" s="561"/>
      <c r="AS321" s="278">
        <f t="shared" si="2787"/>
        <v>0</v>
      </c>
      <c r="AT321" s="561"/>
      <c r="AU321" s="278">
        <f t="shared" si="2788"/>
        <v>0</v>
      </c>
      <c r="AV321" s="561" t="s">
        <v>1053</v>
      </c>
      <c r="AW321" s="278">
        <f t="shared" si="2789"/>
        <v>0</v>
      </c>
      <c r="AX321" s="561"/>
      <c r="AY321" s="278">
        <f t="shared" si="2790"/>
        <v>0</v>
      </c>
      <c r="AZ321" s="561" t="s">
        <v>1053</v>
      </c>
      <c r="BA321" s="278">
        <f t="shared" si="2791"/>
        <v>0</v>
      </c>
      <c r="BB321" s="561" t="s">
        <v>1053</v>
      </c>
      <c r="BC321" s="278">
        <f t="shared" si="2792"/>
        <v>0</v>
      </c>
      <c r="BD321" s="561" t="s">
        <v>1053</v>
      </c>
      <c r="BE321" s="278">
        <f t="shared" si="2793"/>
        <v>0</v>
      </c>
      <c r="BF321" s="561"/>
      <c r="BG321" s="278">
        <f t="shared" si="2794"/>
        <v>0</v>
      </c>
      <c r="BH321" s="561"/>
      <c r="BI321" s="278">
        <f t="shared" si="2795"/>
        <v>0</v>
      </c>
      <c r="BJ321" s="561"/>
      <c r="BK321" s="278">
        <f t="shared" si="2796"/>
        <v>0</v>
      </c>
      <c r="BL321" s="561"/>
      <c r="BM321" s="278">
        <f t="shared" si="2797"/>
        <v>0</v>
      </c>
      <c r="BN321" s="561"/>
      <c r="BO321" s="278">
        <f t="shared" si="2798"/>
        <v>0</v>
      </c>
      <c r="BP321" s="561"/>
      <c r="BQ321" s="563">
        <f t="shared" si="2799"/>
        <v>0</v>
      </c>
      <c r="BR321" s="322">
        <f t="shared" si="2282"/>
        <v>0</v>
      </c>
      <c r="BS321" s="284" t="b">
        <f>D321='Orçamento Detalhado'!J327</f>
        <v>1</v>
      </c>
    </row>
    <row r="322" spans="2:71" ht="18" customHeight="1" outlineLevel="2" thickTop="1" thickBot="1">
      <c r="B322" s="213" t="s">
        <v>729</v>
      </c>
      <c r="C322" s="275" t="str">
        <f>IF(VLOOKUP(B322,'Orçamento Detalhado'!$A$11:$I$531,4,)="","",(VLOOKUP(B322,'Orçamento Detalhado'!$A$11:$I$531,4,)))</f>
        <v/>
      </c>
      <c r="D322" s="276" t="str">
        <f>IF(B322="","",VLOOKUP($B322,'Orçamento Detalhado'!$A$11:$J$531,10,))</f>
        <v/>
      </c>
      <c r="E322" s="277">
        <f t="shared" si="2671"/>
        <v>0</v>
      </c>
      <c r="F322" s="574">
        <v>316</v>
      </c>
      <c r="G322" s="278">
        <f t="shared" si="2284"/>
        <v>0</v>
      </c>
      <c r="H322" s="561"/>
      <c r="I322" s="278">
        <f t="shared" si="2769"/>
        <v>0</v>
      </c>
      <c r="J322" s="561"/>
      <c r="K322" s="278">
        <f t="shared" si="2770"/>
        <v>0</v>
      </c>
      <c r="L322" s="561"/>
      <c r="M322" s="278">
        <f t="shared" si="2771"/>
        <v>0</v>
      </c>
      <c r="N322" s="561"/>
      <c r="O322" s="278">
        <f t="shared" si="2772"/>
        <v>0</v>
      </c>
      <c r="P322" s="561"/>
      <c r="Q322" s="278">
        <f t="shared" si="2773"/>
        <v>0</v>
      </c>
      <c r="R322" s="561"/>
      <c r="S322" s="278">
        <f t="shared" si="2774"/>
        <v>0</v>
      </c>
      <c r="T322" s="561"/>
      <c r="U322" s="278">
        <f t="shared" si="2775"/>
        <v>0</v>
      </c>
      <c r="V322" s="561"/>
      <c r="W322" s="278">
        <f t="shared" si="2776"/>
        <v>0</v>
      </c>
      <c r="X322" s="561"/>
      <c r="Y322" s="278">
        <f t="shared" si="2777"/>
        <v>0</v>
      </c>
      <c r="Z322" s="561"/>
      <c r="AA322" s="278">
        <f t="shared" si="2778"/>
        <v>0</v>
      </c>
      <c r="AB322" s="561"/>
      <c r="AC322" s="278">
        <f t="shared" si="2779"/>
        <v>0</v>
      </c>
      <c r="AD322" s="561"/>
      <c r="AE322" s="278">
        <f t="shared" si="2780"/>
        <v>0</v>
      </c>
      <c r="AF322" s="561"/>
      <c r="AG322" s="278">
        <f t="shared" si="2781"/>
        <v>0</v>
      </c>
      <c r="AH322" s="561"/>
      <c r="AI322" s="278">
        <f t="shared" si="2782"/>
        <v>0</v>
      </c>
      <c r="AJ322" s="561"/>
      <c r="AK322" s="278">
        <f t="shared" si="2783"/>
        <v>0</v>
      </c>
      <c r="AL322" s="561"/>
      <c r="AM322" s="278">
        <f t="shared" si="2784"/>
        <v>0</v>
      </c>
      <c r="AN322" s="561"/>
      <c r="AO322" s="278">
        <f t="shared" si="2785"/>
        <v>0</v>
      </c>
      <c r="AP322" s="561" t="s">
        <v>1053</v>
      </c>
      <c r="AQ322" s="278">
        <f t="shared" si="2786"/>
        <v>0</v>
      </c>
      <c r="AR322" s="561" t="s">
        <v>1053</v>
      </c>
      <c r="AS322" s="278">
        <f t="shared" si="2787"/>
        <v>0</v>
      </c>
      <c r="AT322" s="561" t="s">
        <v>1053</v>
      </c>
      <c r="AU322" s="278">
        <f t="shared" si="2788"/>
        <v>0</v>
      </c>
      <c r="AV322" s="561" t="s">
        <v>1053</v>
      </c>
      <c r="AW322" s="278">
        <f t="shared" si="2789"/>
        <v>0</v>
      </c>
      <c r="AX322" s="561"/>
      <c r="AY322" s="278">
        <f t="shared" si="2790"/>
        <v>0</v>
      </c>
      <c r="AZ322" s="561" t="s">
        <v>1053</v>
      </c>
      <c r="BA322" s="278">
        <f t="shared" si="2791"/>
        <v>0</v>
      </c>
      <c r="BB322" s="561" t="s">
        <v>1053</v>
      </c>
      <c r="BC322" s="278">
        <f t="shared" si="2792"/>
        <v>0</v>
      </c>
      <c r="BD322" s="561" t="s">
        <v>1053</v>
      </c>
      <c r="BE322" s="278">
        <f t="shared" si="2793"/>
        <v>0</v>
      </c>
      <c r="BF322" s="561"/>
      <c r="BG322" s="278">
        <f t="shared" si="2794"/>
        <v>0</v>
      </c>
      <c r="BH322" s="561"/>
      <c r="BI322" s="278">
        <f t="shared" si="2795"/>
        <v>0</v>
      </c>
      <c r="BJ322" s="561"/>
      <c r="BK322" s="278">
        <f t="shared" si="2796"/>
        <v>0</v>
      </c>
      <c r="BL322" s="561"/>
      <c r="BM322" s="278">
        <f t="shared" si="2797"/>
        <v>0</v>
      </c>
      <c r="BN322" s="561"/>
      <c r="BO322" s="278">
        <f t="shared" si="2798"/>
        <v>0</v>
      </c>
      <c r="BP322" s="561"/>
      <c r="BQ322" s="563">
        <f t="shared" si="2799"/>
        <v>0</v>
      </c>
      <c r="BR322" s="322">
        <f t="shared" si="2282"/>
        <v>0</v>
      </c>
      <c r="BS322" s="284" t="b">
        <f>D322='Orçamento Detalhado'!J328</f>
        <v>1</v>
      </c>
    </row>
    <row r="323" spans="2:71" ht="18" customHeight="1" outlineLevel="2" thickTop="1" thickBot="1">
      <c r="B323" s="213" t="s">
        <v>730</v>
      </c>
      <c r="C323" s="275" t="str">
        <f>IF(VLOOKUP(B323,'Orçamento Detalhado'!$A$11:$I$531,4,)="","",(VLOOKUP(B323,'Orçamento Detalhado'!$A$11:$I$531,4,)))</f>
        <v/>
      </c>
      <c r="D323" s="276" t="str">
        <f>IF(B323="","",VLOOKUP($B323,'Orçamento Detalhado'!$A$11:$J$531,10,))</f>
        <v/>
      </c>
      <c r="E323" s="277">
        <f t="shared" si="2671"/>
        <v>0</v>
      </c>
      <c r="F323" s="574">
        <v>317</v>
      </c>
      <c r="G323" s="278">
        <f t="shared" si="2284"/>
        <v>0</v>
      </c>
      <c r="H323" s="561"/>
      <c r="I323" s="278">
        <f t="shared" si="2769"/>
        <v>0</v>
      </c>
      <c r="J323" s="561"/>
      <c r="K323" s="278">
        <f t="shared" si="2770"/>
        <v>0</v>
      </c>
      <c r="L323" s="561"/>
      <c r="M323" s="278">
        <f t="shared" si="2771"/>
        <v>0</v>
      </c>
      <c r="N323" s="561"/>
      <c r="O323" s="278">
        <f t="shared" si="2772"/>
        <v>0</v>
      </c>
      <c r="P323" s="561"/>
      <c r="Q323" s="278">
        <f t="shared" si="2773"/>
        <v>0</v>
      </c>
      <c r="R323" s="561"/>
      <c r="S323" s="278">
        <f t="shared" si="2774"/>
        <v>0</v>
      </c>
      <c r="T323" s="561"/>
      <c r="U323" s="278">
        <f t="shared" si="2775"/>
        <v>0</v>
      </c>
      <c r="V323" s="561"/>
      <c r="W323" s="278">
        <f t="shared" si="2776"/>
        <v>0</v>
      </c>
      <c r="X323" s="561"/>
      <c r="Y323" s="278">
        <f t="shared" si="2777"/>
        <v>0</v>
      </c>
      <c r="Z323" s="561"/>
      <c r="AA323" s="278">
        <f t="shared" si="2778"/>
        <v>0</v>
      </c>
      <c r="AB323" s="561"/>
      <c r="AC323" s="278">
        <f t="shared" si="2779"/>
        <v>0</v>
      </c>
      <c r="AD323" s="561"/>
      <c r="AE323" s="278">
        <f t="shared" si="2780"/>
        <v>0</v>
      </c>
      <c r="AF323" s="561"/>
      <c r="AG323" s="278">
        <f t="shared" si="2781"/>
        <v>0</v>
      </c>
      <c r="AH323" s="561"/>
      <c r="AI323" s="278">
        <f t="shared" si="2782"/>
        <v>0</v>
      </c>
      <c r="AJ323" s="561"/>
      <c r="AK323" s="278">
        <f t="shared" si="2783"/>
        <v>0</v>
      </c>
      <c r="AL323" s="561"/>
      <c r="AM323" s="278">
        <f t="shared" si="2784"/>
        <v>0</v>
      </c>
      <c r="AN323" s="561"/>
      <c r="AO323" s="278">
        <f t="shared" si="2785"/>
        <v>0</v>
      </c>
      <c r="AP323" s="561" t="s">
        <v>1053</v>
      </c>
      <c r="AQ323" s="278">
        <f t="shared" si="2786"/>
        <v>0</v>
      </c>
      <c r="AR323" s="561" t="s">
        <v>1053</v>
      </c>
      <c r="AS323" s="278">
        <f t="shared" si="2787"/>
        <v>0</v>
      </c>
      <c r="AT323" s="561" t="s">
        <v>1053</v>
      </c>
      <c r="AU323" s="278">
        <f t="shared" si="2788"/>
        <v>0</v>
      </c>
      <c r="AV323" s="561" t="s">
        <v>1053</v>
      </c>
      <c r="AW323" s="278">
        <f t="shared" si="2789"/>
        <v>0</v>
      </c>
      <c r="AX323" s="561" t="s">
        <v>1053</v>
      </c>
      <c r="AY323" s="278">
        <f t="shared" si="2790"/>
        <v>0</v>
      </c>
      <c r="AZ323" s="561" t="s">
        <v>1053</v>
      </c>
      <c r="BA323" s="278">
        <f t="shared" si="2791"/>
        <v>0</v>
      </c>
      <c r="BB323" s="561" t="s">
        <v>1053</v>
      </c>
      <c r="BC323" s="278">
        <f t="shared" si="2792"/>
        <v>0</v>
      </c>
      <c r="BD323" s="561" t="s">
        <v>1053</v>
      </c>
      <c r="BE323" s="278">
        <f t="shared" si="2793"/>
        <v>0</v>
      </c>
      <c r="BF323" s="561"/>
      <c r="BG323" s="278">
        <f t="shared" si="2794"/>
        <v>0</v>
      </c>
      <c r="BH323" s="561"/>
      <c r="BI323" s="278">
        <f t="shared" si="2795"/>
        <v>0</v>
      </c>
      <c r="BJ323" s="561"/>
      <c r="BK323" s="278">
        <f t="shared" si="2796"/>
        <v>0</v>
      </c>
      <c r="BL323" s="561"/>
      <c r="BM323" s="278">
        <f t="shared" si="2797"/>
        <v>0</v>
      </c>
      <c r="BN323" s="561"/>
      <c r="BO323" s="278">
        <f t="shared" si="2798"/>
        <v>0</v>
      </c>
      <c r="BP323" s="561"/>
      <c r="BQ323" s="563">
        <f t="shared" si="2799"/>
        <v>0</v>
      </c>
      <c r="BR323" s="322">
        <f t="shared" si="2282"/>
        <v>0</v>
      </c>
      <c r="BS323" s="284" t="b">
        <f>D323='Orçamento Detalhado'!J329</f>
        <v>1</v>
      </c>
    </row>
    <row r="324" spans="2:71" ht="18" customHeight="1" outlineLevel="2" thickTop="1" thickBot="1">
      <c r="B324" s="213" t="s">
        <v>731</v>
      </c>
      <c r="C324" s="275" t="str">
        <f>IF(VLOOKUP(B324,'Orçamento Detalhado'!$A$11:$I$531,4,)="","",(VLOOKUP(B324,'Orçamento Detalhado'!$A$11:$I$531,4,)))</f>
        <v/>
      </c>
      <c r="D324" s="276" t="str">
        <f>IF(B324="","",VLOOKUP($B324,'Orçamento Detalhado'!$A$11:$J$531,10,))</f>
        <v/>
      </c>
      <c r="E324" s="277">
        <f t="shared" si="2671"/>
        <v>0</v>
      </c>
      <c r="F324" s="574">
        <v>318</v>
      </c>
      <c r="G324" s="278">
        <f t="shared" ref="G324:G325" si="2800">IFERROR($D324*H324,0)</f>
        <v>0</v>
      </c>
      <c r="H324" s="561"/>
      <c r="I324" s="278">
        <f t="shared" ref="I324:I325" si="2801">IFERROR($D324*J324,0)</f>
        <v>0</v>
      </c>
      <c r="J324" s="561"/>
      <c r="K324" s="278">
        <f t="shared" ref="K324:K325" si="2802">IFERROR($D324*L324,0)</f>
        <v>0</v>
      </c>
      <c r="L324" s="561"/>
      <c r="M324" s="278">
        <f t="shared" ref="M324:M325" si="2803">IFERROR($D324*N324,0)</f>
        <v>0</v>
      </c>
      <c r="N324" s="561"/>
      <c r="O324" s="278">
        <f t="shared" ref="O324:O325" si="2804">IFERROR($D324*P324,0)</f>
        <v>0</v>
      </c>
      <c r="P324" s="561"/>
      <c r="Q324" s="278">
        <f t="shared" ref="Q324:Q325" si="2805">IFERROR($D324*R324,0)</f>
        <v>0</v>
      </c>
      <c r="R324" s="561"/>
      <c r="S324" s="278">
        <f t="shared" ref="S324:S325" si="2806">IFERROR($D324*T324,0)</f>
        <v>0</v>
      </c>
      <c r="T324" s="561"/>
      <c r="U324" s="278">
        <f t="shared" ref="U324:U325" si="2807">IFERROR($D324*V324,0)</f>
        <v>0</v>
      </c>
      <c r="V324" s="561"/>
      <c r="W324" s="278">
        <f t="shared" ref="W324:W325" si="2808">IFERROR($D324*X324,0)</f>
        <v>0</v>
      </c>
      <c r="X324" s="561"/>
      <c r="Y324" s="278">
        <f t="shared" ref="Y324:Y325" si="2809">IFERROR($D324*Z324,0)</f>
        <v>0</v>
      </c>
      <c r="Z324" s="561"/>
      <c r="AA324" s="278">
        <f t="shared" ref="AA324:AA325" si="2810">IFERROR($D324*AB324,0)</f>
        <v>0</v>
      </c>
      <c r="AB324" s="561"/>
      <c r="AC324" s="278">
        <f t="shared" ref="AC324:AC325" si="2811">IFERROR($D324*AD324,0)</f>
        <v>0</v>
      </c>
      <c r="AD324" s="561"/>
      <c r="AE324" s="278">
        <f t="shared" ref="AE324:AE325" si="2812">IFERROR($D324*AF324,0)</f>
        <v>0</v>
      </c>
      <c r="AF324" s="561"/>
      <c r="AG324" s="278">
        <f t="shared" ref="AG324:AG325" si="2813">IFERROR($D324*AH324,0)</f>
        <v>0</v>
      </c>
      <c r="AH324" s="561"/>
      <c r="AI324" s="278">
        <f t="shared" ref="AI324:AI325" si="2814">IFERROR($D324*AJ324,0)</f>
        <v>0</v>
      </c>
      <c r="AJ324" s="561"/>
      <c r="AK324" s="278">
        <f t="shared" ref="AK324:AK325" si="2815">IFERROR($D324*AL324,0)</f>
        <v>0</v>
      </c>
      <c r="AL324" s="561"/>
      <c r="AM324" s="278">
        <f t="shared" ref="AM324:AM325" si="2816">IFERROR($D324*AN324,0)</f>
        <v>0</v>
      </c>
      <c r="AN324" s="561"/>
      <c r="AO324" s="278">
        <f t="shared" ref="AO324:AO325" si="2817">IFERROR($D324*AP324,0)</f>
        <v>0</v>
      </c>
      <c r="AP324" s="561" t="s">
        <v>1053</v>
      </c>
      <c r="AQ324" s="278">
        <f t="shared" ref="AQ324:AQ325" si="2818">IFERROR($D324*AR324,0)</f>
        <v>0</v>
      </c>
      <c r="AR324" s="561" t="s">
        <v>1053</v>
      </c>
      <c r="AS324" s="278">
        <f t="shared" ref="AS324:AS325" si="2819">IFERROR($D324*AT324,0)</f>
        <v>0</v>
      </c>
      <c r="AT324" s="561" t="s">
        <v>1053</v>
      </c>
      <c r="AU324" s="278">
        <f t="shared" ref="AU324:AU325" si="2820">IFERROR($D324*AV324,0)</f>
        <v>0</v>
      </c>
      <c r="AV324" s="561" t="s">
        <v>1053</v>
      </c>
      <c r="AW324" s="278">
        <f t="shared" ref="AW324:AW325" si="2821">IFERROR($D324*AX324,0)</f>
        <v>0</v>
      </c>
      <c r="AX324" s="561" t="s">
        <v>1053</v>
      </c>
      <c r="AY324" s="278">
        <f t="shared" ref="AY324:AY325" si="2822">IFERROR($D324*AZ324,0)</f>
        <v>0</v>
      </c>
      <c r="AZ324" s="561" t="s">
        <v>1053</v>
      </c>
      <c r="BA324" s="278">
        <f t="shared" ref="BA324:BA325" si="2823">IFERROR($D324*BB324,0)</f>
        <v>0</v>
      </c>
      <c r="BB324" s="561" t="s">
        <v>1053</v>
      </c>
      <c r="BC324" s="278">
        <f t="shared" ref="BC324:BC325" si="2824">IFERROR($D324*BD324,0)</f>
        <v>0</v>
      </c>
      <c r="BD324" s="561" t="s">
        <v>1053</v>
      </c>
      <c r="BE324" s="278">
        <f t="shared" ref="BE324:BE325" si="2825">IFERROR($D324*BF324,0)</f>
        <v>0</v>
      </c>
      <c r="BF324" s="561"/>
      <c r="BG324" s="278">
        <f t="shared" ref="BG324:BG325" si="2826">IFERROR($D324*BH324,0)</f>
        <v>0</v>
      </c>
      <c r="BH324" s="561"/>
      <c r="BI324" s="278">
        <f t="shared" ref="BI324:BI325" si="2827">IFERROR($D324*BJ324,0)</f>
        <v>0</v>
      </c>
      <c r="BJ324" s="561"/>
      <c r="BK324" s="278">
        <f t="shared" ref="BK324:BK325" si="2828">IFERROR($D324*BL324,0)</f>
        <v>0</v>
      </c>
      <c r="BL324" s="561"/>
      <c r="BM324" s="278">
        <f t="shared" ref="BM324:BM325" si="2829">IFERROR($D324*BN324,0)</f>
        <v>0</v>
      </c>
      <c r="BN324" s="561"/>
      <c r="BO324" s="278">
        <f t="shared" ref="BO324:BO325" si="2830">IFERROR($D324*BP324,0)</f>
        <v>0</v>
      </c>
      <c r="BP324" s="561"/>
      <c r="BQ324" s="563">
        <f t="shared" ref="BQ324:BQ325" si="2831">SUM(BN324,BL324,BJ324,BH324,BF324,BD324,BB324,AZ324,AX324,AV324,AT324,AR324,AP324,AN324,AL324,AJ324,AH324,AF324,AD324,AB324,Z324,X324,V324,T324,R324,P324,N324,L324,J324,H324,BP324)</f>
        <v>0</v>
      </c>
      <c r="BR324" s="322">
        <f t="shared" si="2282"/>
        <v>0</v>
      </c>
      <c r="BS324" s="284" t="b">
        <f>D324='Orçamento Detalhado'!J330</f>
        <v>1</v>
      </c>
    </row>
    <row r="325" spans="2:71" ht="18" customHeight="1" outlineLevel="2" thickTop="1" thickBot="1">
      <c r="B325" s="213" t="s">
        <v>732</v>
      </c>
      <c r="C325" s="275" t="str">
        <f>IF(VLOOKUP(B325,'Orçamento Detalhado'!$A$11:$I$531,4,)="","",(VLOOKUP(B325,'Orçamento Detalhado'!$A$11:$I$531,4,)))</f>
        <v/>
      </c>
      <c r="D325" s="276" t="str">
        <f>IF(B325="","",VLOOKUP($B325,'Orçamento Detalhado'!$A$11:$J$531,10,))</f>
        <v/>
      </c>
      <c r="E325" s="277">
        <f t="shared" si="2671"/>
        <v>0</v>
      </c>
      <c r="F325" s="574">
        <v>319</v>
      </c>
      <c r="G325" s="278">
        <f t="shared" si="2800"/>
        <v>0</v>
      </c>
      <c r="H325" s="561"/>
      <c r="I325" s="278">
        <f t="shared" si="2801"/>
        <v>0</v>
      </c>
      <c r="J325" s="561"/>
      <c r="K325" s="278">
        <f t="shared" si="2802"/>
        <v>0</v>
      </c>
      <c r="L325" s="561"/>
      <c r="M325" s="278">
        <f t="shared" si="2803"/>
        <v>0</v>
      </c>
      <c r="N325" s="561"/>
      <c r="O325" s="278">
        <f t="shared" si="2804"/>
        <v>0</v>
      </c>
      <c r="P325" s="561"/>
      <c r="Q325" s="278">
        <f t="shared" si="2805"/>
        <v>0</v>
      </c>
      <c r="R325" s="561"/>
      <c r="S325" s="278">
        <f t="shared" si="2806"/>
        <v>0</v>
      </c>
      <c r="T325" s="561"/>
      <c r="U325" s="278">
        <f t="shared" si="2807"/>
        <v>0</v>
      </c>
      <c r="V325" s="561"/>
      <c r="W325" s="278">
        <f t="shared" si="2808"/>
        <v>0</v>
      </c>
      <c r="X325" s="561"/>
      <c r="Y325" s="278">
        <f t="shared" si="2809"/>
        <v>0</v>
      </c>
      <c r="Z325" s="561"/>
      <c r="AA325" s="278">
        <f t="shared" si="2810"/>
        <v>0</v>
      </c>
      <c r="AB325" s="561"/>
      <c r="AC325" s="278">
        <f t="shared" si="2811"/>
        <v>0</v>
      </c>
      <c r="AD325" s="561"/>
      <c r="AE325" s="278">
        <f t="shared" si="2812"/>
        <v>0</v>
      </c>
      <c r="AF325" s="561"/>
      <c r="AG325" s="278">
        <f t="shared" si="2813"/>
        <v>0</v>
      </c>
      <c r="AH325" s="561"/>
      <c r="AI325" s="278">
        <f t="shared" si="2814"/>
        <v>0</v>
      </c>
      <c r="AJ325" s="561"/>
      <c r="AK325" s="278">
        <f t="shared" si="2815"/>
        <v>0</v>
      </c>
      <c r="AL325" s="561"/>
      <c r="AM325" s="278">
        <f t="shared" si="2816"/>
        <v>0</v>
      </c>
      <c r="AN325" s="561"/>
      <c r="AO325" s="278">
        <f t="shared" si="2817"/>
        <v>0</v>
      </c>
      <c r="AP325" s="561" t="s">
        <v>1053</v>
      </c>
      <c r="AQ325" s="278">
        <f t="shared" si="2818"/>
        <v>0</v>
      </c>
      <c r="AR325" s="561" t="s">
        <v>1053</v>
      </c>
      <c r="AS325" s="278">
        <f t="shared" si="2819"/>
        <v>0</v>
      </c>
      <c r="AT325" s="561" t="s">
        <v>1053</v>
      </c>
      <c r="AU325" s="278">
        <f t="shared" si="2820"/>
        <v>0</v>
      </c>
      <c r="AV325" s="561" t="s">
        <v>1053</v>
      </c>
      <c r="AW325" s="278">
        <f t="shared" si="2821"/>
        <v>0</v>
      </c>
      <c r="AX325" s="561" t="s">
        <v>1053</v>
      </c>
      <c r="AY325" s="278">
        <f t="shared" si="2822"/>
        <v>0</v>
      </c>
      <c r="AZ325" s="561" t="s">
        <v>1053</v>
      </c>
      <c r="BA325" s="278">
        <f t="shared" si="2823"/>
        <v>0</v>
      </c>
      <c r="BB325" s="561" t="s">
        <v>1053</v>
      </c>
      <c r="BC325" s="278">
        <f t="shared" si="2824"/>
        <v>0</v>
      </c>
      <c r="BD325" s="561" t="s">
        <v>1053</v>
      </c>
      <c r="BE325" s="278">
        <f t="shared" si="2825"/>
        <v>0</v>
      </c>
      <c r="BF325" s="561"/>
      <c r="BG325" s="278">
        <f t="shared" si="2826"/>
        <v>0</v>
      </c>
      <c r="BH325" s="561"/>
      <c r="BI325" s="278">
        <f t="shared" si="2827"/>
        <v>0</v>
      </c>
      <c r="BJ325" s="561"/>
      <c r="BK325" s="278">
        <f t="shared" si="2828"/>
        <v>0</v>
      </c>
      <c r="BL325" s="561"/>
      <c r="BM325" s="278">
        <f t="shared" si="2829"/>
        <v>0</v>
      </c>
      <c r="BN325" s="561"/>
      <c r="BO325" s="278">
        <f t="shared" si="2830"/>
        <v>0</v>
      </c>
      <c r="BP325" s="561"/>
      <c r="BQ325" s="563">
        <f t="shared" si="2831"/>
        <v>0</v>
      </c>
      <c r="BR325" s="322">
        <f t="shared" si="2282"/>
        <v>0</v>
      </c>
      <c r="BS325" s="284" t="b">
        <f>D325='Orçamento Detalhado'!J331</f>
        <v>1</v>
      </c>
    </row>
    <row r="326" spans="2:71" ht="18" customHeight="1" outlineLevel="2" thickTop="1" thickBot="1">
      <c r="B326" s="213" t="s">
        <v>733</v>
      </c>
      <c r="C326" s="275" t="str">
        <f>IF(VLOOKUP(B326,'Orçamento Detalhado'!$A$11:$I$531,4,)="","",(VLOOKUP(B326,'Orçamento Detalhado'!$A$11:$I$531,4,)))</f>
        <v/>
      </c>
      <c r="D326" s="276" t="str">
        <f>IF(B326="","",VLOOKUP($B326,'Orçamento Detalhado'!$A$11:$J$531,10,))</f>
        <v/>
      </c>
      <c r="E326" s="277">
        <f t="shared" si="2671"/>
        <v>0</v>
      </c>
      <c r="F326" s="574">
        <v>320</v>
      </c>
      <c r="G326" s="278">
        <f t="shared" ref="G326" si="2832">IFERROR($D326*H326,0)</f>
        <v>0</v>
      </c>
      <c r="H326" s="561"/>
      <c r="I326" s="278">
        <f t="shared" ref="I326" si="2833">IFERROR($D326*J326,0)</f>
        <v>0</v>
      </c>
      <c r="J326" s="561"/>
      <c r="K326" s="278">
        <f t="shared" ref="K326" si="2834">IFERROR($D326*L326,0)</f>
        <v>0</v>
      </c>
      <c r="L326" s="561"/>
      <c r="M326" s="278">
        <f t="shared" ref="M326" si="2835">IFERROR($D326*N326,0)</f>
        <v>0</v>
      </c>
      <c r="N326" s="561"/>
      <c r="O326" s="278">
        <f t="shared" ref="O326" si="2836">IFERROR($D326*P326,0)</f>
        <v>0</v>
      </c>
      <c r="P326" s="561"/>
      <c r="Q326" s="278">
        <f t="shared" ref="Q326" si="2837">IFERROR($D326*R326,0)</f>
        <v>0</v>
      </c>
      <c r="R326" s="561"/>
      <c r="S326" s="278">
        <f t="shared" ref="S326" si="2838">IFERROR($D326*T326,0)</f>
        <v>0</v>
      </c>
      <c r="T326" s="561"/>
      <c r="U326" s="278">
        <f t="shared" ref="U326" si="2839">IFERROR($D326*V326,0)</f>
        <v>0</v>
      </c>
      <c r="V326" s="561"/>
      <c r="W326" s="278">
        <f t="shared" ref="W326" si="2840">IFERROR($D326*X326,0)</f>
        <v>0</v>
      </c>
      <c r="X326" s="561"/>
      <c r="Y326" s="278">
        <f t="shared" ref="Y326" si="2841">IFERROR($D326*Z326,0)</f>
        <v>0</v>
      </c>
      <c r="Z326" s="561"/>
      <c r="AA326" s="278">
        <f t="shared" ref="AA326" si="2842">IFERROR($D326*AB326,0)</f>
        <v>0</v>
      </c>
      <c r="AB326" s="561"/>
      <c r="AC326" s="278">
        <f t="shared" ref="AC326" si="2843">IFERROR($D326*AD326,0)</f>
        <v>0</v>
      </c>
      <c r="AD326" s="561"/>
      <c r="AE326" s="278">
        <f t="shared" ref="AE326" si="2844">IFERROR($D326*AF326,0)</f>
        <v>0</v>
      </c>
      <c r="AF326" s="561"/>
      <c r="AG326" s="278">
        <f t="shared" ref="AG326" si="2845">IFERROR($D326*AH326,0)</f>
        <v>0</v>
      </c>
      <c r="AH326" s="561"/>
      <c r="AI326" s="278">
        <f t="shared" ref="AI326" si="2846">IFERROR($D326*AJ326,0)</f>
        <v>0</v>
      </c>
      <c r="AJ326" s="561"/>
      <c r="AK326" s="278">
        <f t="shared" ref="AK326" si="2847">IFERROR($D326*AL326,0)</f>
        <v>0</v>
      </c>
      <c r="AL326" s="561"/>
      <c r="AM326" s="278">
        <f t="shared" ref="AM326" si="2848">IFERROR($D326*AN326,0)</f>
        <v>0</v>
      </c>
      <c r="AN326" s="561"/>
      <c r="AO326" s="278">
        <f t="shared" ref="AO326" si="2849">IFERROR($D326*AP326,0)</f>
        <v>0</v>
      </c>
      <c r="AP326" s="561" t="s">
        <v>1053</v>
      </c>
      <c r="AQ326" s="278">
        <f t="shared" ref="AQ326" si="2850">IFERROR($D326*AR326,0)</f>
        <v>0</v>
      </c>
      <c r="AR326" s="561" t="s">
        <v>1053</v>
      </c>
      <c r="AS326" s="278">
        <f t="shared" ref="AS326" si="2851">IFERROR($D326*AT326,0)</f>
        <v>0</v>
      </c>
      <c r="AT326" s="561" t="s">
        <v>1053</v>
      </c>
      <c r="AU326" s="278">
        <f t="shared" ref="AU326" si="2852">IFERROR($D326*AV326,0)</f>
        <v>0</v>
      </c>
      <c r="AV326" s="561" t="s">
        <v>1053</v>
      </c>
      <c r="AW326" s="278">
        <f t="shared" ref="AW326" si="2853">IFERROR($D326*AX326,0)</f>
        <v>0</v>
      </c>
      <c r="AX326" s="561" t="s">
        <v>1053</v>
      </c>
      <c r="AY326" s="278">
        <f t="shared" ref="AY326" si="2854">IFERROR($D326*AZ326,0)</f>
        <v>0</v>
      </c>
      <c r="AZ326" s="561" t="s">
        <v>1053</v>
      </c>
      <c r="BA326" s="278">
        <f t="shared" ref="BA326" si="2855">IFERROR($D326*BB326,0)</f>
        <v>0</v>
      </c>
      <c r="BB326" s="561" t="s">
        <v>1053</v>
      </c>
      <c r="BC326" s="278">
        <f t="shared" ref="BC326" si="2856">IFERROR($D326*BD326,0)</f>
        <v>0</v>
      </c>
      <c r="BD326" s="561" t="s">
        <v>1053</v>
      </c>
      <c r="BE326" s="278">
        <f t="shared" ref="BE326" si="2857">IFERROR($D326*BF326,0)</f>
        <v>0</v>
      </c>
      <c r="BF326" s="561"/>
      <c r="BG326" s="278">
        <f t="shared" ref="BG326" si="2858">IFERROR($D326*BH326,0)</f>
        <v>0</v>
      </c>
      <c r="BH326" s="561"/>
      <c r="BI326" s="278">
        <f t="shared" ref="BI326" si="2859">IFERROR($D326*BJ326,0)</f>
        <v>0</v>
      </c>
      <c r="BJ326" s="561"/>
      <c r="BK326" s="278">
        <f t="shared" ref="BK326" si="2860">IFERROR($D326*BL326,0)</f>
        <v>0</v>
      </c>
      <c r="BL326" s="561"/>
      <c r="BM326" s="278">
        <f t="shared" ref="BM326" si="2861">IFERROR($D326*BN326,0)</f>
        <v>0</v>
      </c>
      <c r="BN326" s="561"/>
      <c r="BO326" s="278">
        <f t="shared" ref="BO326" si="2862">IFERROR($D326*BP326,0)</f>
        <v>0</v>
      </c>
      <c r="BP326" s="561"/>
      <c r="BQ326" s="563">
        <f t="shared" ref="BQ326" si="2863">SUM(BN326,BL326,BJ326,BH326,BF326,BD326,BB326,AZ326,AX326,AV326,AT326,AR326,AP326,AN326,AL326,AJ326,AH326,AF326,AD326,AB326,Z326,X326,V326,T326,R326,P326,N326,L326,J326,H326,BP326)</f>
        <v>0</v>
      </c>
      <c r="BR326" s="322">
        <f t="shared" si="2282"/>
        <v>0</v>
      </c>
      <c r="BS326" s="284" t="b">
        <f>D326='Orçamento Detalhado'!J332</f>
        <v>1</v>
      </c>
    </row>
    <row r="327" spans="2:71" ht="18" customHeight="1" outlineLevel="1" thickTop="1" thickBot="1">
      <c r="B327" s="260" t="s">
        <v>176</v>
      </c>
      <c r="C327" s="281" t="str">
        <f>IF(B327="","",VLOOKUP(B327,'Orçamento Detalhado'!$A$11:$I$531,4,))</f>
        <v>LOUÇAS E METAIS</v>
      </c>
      <c r="D327" s="263">
        <f>SUM(D328:D346)</f>
        <v>0</v>
      </c>
      <c r="E327" s="264">
        <f t="shared" si="2671"/>
        <v>0</v>
      </c>
      <c r="F327" s="574">
        <v>321</v>
      </c>
      <c r="G327" s="263">
        <f>SUM(G328:G346)</f>
        <v>0</v>
      </c>
      <c r="H327" s="560">
        <f>IFERROR(G327/$D327,0)</f>
        <v>0</v>
      </c>
      <c r="I327" s="265">
        <f>SUM(I328:I346)</f>
        <v>0</v>
      </c>
      <c r="J327" s="560">
        <f>IFERROR(I327/$D327,0)</f>
        <v>0</v>
      </c>
      <c r="K327" s="265">
        <f>SUM(K328:K346)</f>
        <v>0</v>
      </c>
      <c r="L327" s="560">
        <f>IFERROR(K327/$D327,0)</f>
        <v>0</v>
      </c>
      <c r="M327" s="265">
        <f>SUM(M328:M346)</f>
        <v>0</v>
      </c>
      <c r="N327" s="560">
        <f>IFERROR(M327/$D327,0)</f>
        <v>0</v>
      </c>
      <c r="O327" s="265">
        <f>SUM(O328:O346)</f>
        <v>0</v>
      </c>
      <c r="P327" s="560">
        <f>IFERROR(O327/$D327,0)</f>
        <v>0</v>
      </c>
      <c r="Q327" s="265">
        <f>SUM(Q328:Q346)</f>
        <v>0</v>
      </c>
      <c r="R327" s="560">
        <f>IFERROR(Q327/$D327,0)</f>
        <v>0</v>
      </c>
      <c r="S327" s="265">
        <f>SUM(S328:S346)</f>
        <v>0</v>
      </c>
      <c r="T327" s="560">
        <f>IFERROR(S327/$D327,0)</f>
        <v>0</v>
      </c>
      <c r="U327" s="265">
        <f>SUM(U328:U346)</f>
        <v>0</v>
      </c>
      <c r="V327" s="560">
        <f>IFERROR(U327/$D327,0)</f>
        <v>0</v>
      </c>
      <c r="W327" s="265">
        <f>SUM(W328:W346)</f>
        <v>0</v>
      </c>
      <c r="X327" s="560">
        <f>IFERROR(W327/$D327,0)</f>
        <v>0</v>
      </c>
      <c r="Y327" s="265">
        <f>SUM(Y328:Y346)</f>
        <v>0</v>
      </c>
      <c r="Z327" s="560">
        <f>IFERROR(Y327/$D327,0)</f>
        <v>0</v>
      </c>
      <c r="AA327" s="265">
        <f>SUM(AA328:AA346)</f>
        <v>0</v>
      </c>
      <c r="AB327" s="560">
        <f>IFERROR(AA327/$D327,0)</f>
        <v>0</v>
      </c>
      <c r="AC327" s="265">
        <f>SUM(AC328:AC346)</f>
        <v>0</v>
      </c>
      <c r="AD327" s="560">
        <f>IFERROR(AC327/$D327,0)</f>
        <v>0</v>
      </c>
      <c r="AE327" s="265">
        <f>SUM(AE328:AE346)</f>
        <v>0</v>
      </c>
      <c r="AF327" s="560">
        <f>IFERROR(AE327/$D327,0)</f>
        <v>0</v>
      </c>
      <c r="AG327" s="265">
        <f>SUM(AG328:AG346)</f>
        <v>0</v>
      </c>
      <c r="AH327" s="560">
        <f>IFERROR(AG327/$D327,0)</f>
        <v>0</v>
      </c>
      <c r="AI327" s="265">
        <f>SUM(AI328:AI346)</f>
        <v>0</v>
      </c>
      <c r="AJ327" s="560">
        <f>IFERROR(AI327/$D327,0)</f>
        <v>0</v>
      </c>
      <c r="AK327" s="265">
        <f>SUM(AK328:AK346)</f>
        <v>0</v>
      </c>
      <c r="AL327" s="560">
        <f>IFERROR(AK327/$D327,0)</f>
        <v>0</v>
      </c>
      <c r="AM327" s="265">
        <f>SUM(AM328:AM346)</f>
        <v>0</v>
      </c>
      <c r="AN327" s="560">
        <f>IFERROR(AM327/$D327,0)</f>
        <v>0</v>
      </c>
      <c r="AO327" s="265">
        <f>SUM(AO328:AO346)</f>
        <v>0</v>
      </c>
      <c r="AP327" s="560">
        <f>IFERROR(AO327/$D327,0)</f>
        <v>0</v>
      </c>
      <c r="AQ327" s="265">
        <f>SUM(AQ328:AQ346)</f>
        <v>0</v>
      </c>
      <c r="AR327" s="560">
        <f>IFERROR(AQ327/$D327,0)</f>
        <v>0</v>
      </c>
      <c r="AS327" s="265">
        <f>SUM(AS328:AS346)</f>
        <v>0</v>
      </c>
      <c r="AT327" s="560">
        <f>IFERROR(AS327/$D327,0)</f>
        <v>0</v>
      </c>
      <c r="AU327" s="265">
        <f>SUM(AU328:AU346)</f>
        <v>0</v>
      </c>
      <c r="AV327" s="560">
        <f>IFERROR(AU327/$D327,0)</f>
        <v>0</v>
      </c>
      <c r="AW327" s="265">
        <f>SUM(AW328:AW346)</f>
        <v>0</v>
      </c>
      <c r="AX327" s="560">
        <f>IFERROR(AW327/$D327,0)</f>
        <v>0</v>
      </c>
      <c r="AY327" s="265">
        <f>SUM(AY328:AY346)</f>
        <v>0</v>
      </c>
      <c r="AZ327" s="560">
        <f>IFERROR(AY327/$D327,0)</f>
        <v>0</v>
      </c>
      <c r="BA327" s="265">
        <f>SUM(BA328:BA346)</f>
        <v>0</v>
      </c>
      <c r="BB327" s="560">
        <f>IFERROR(BA327/$D327,0)</f>
        <v>0</v>
      </c>
      <c r="BC327" s="265">
        <f>SUM(BC328:BC346)</f>
        <v>0</v>
      </c>
      <c r="BD327" s="560">
        <f>IFERROR(BC327/$D327,0)</f>
        <v>0</v>
      </c>
      <c r="BE327" s="265">
        <f>SUM(BE328:BE346)</f>
        <v>0</v>
      </c>
      <c r="BF327" s="560">
        <f>IFERROR(BE327/$D327,0)</f>
        <v>0</v>
      </c>
      <c r="BG327" s="265">
        <f>SUM(BG328:BG346)</f>
        <v>0</v>
      </c>
      <c r="BH327" s="560">
        <f>IFERROR(BG327/$D327,0)</f>
        <v>0</v>
      </c>
      <c r="BI327" s="265">
        <f>SUM(BI328:BI346)</f>
        <v>0</v>
      </c>
      <c r="BJ327" s="560">
        <f>IFERROR(BI327/$D327,0)</f>
        <v>0</v>
      </c>
      <c r="BK327" s="265">
        <f>SUM(BK328:BK346)</f>
        <v>0</v>
      </c>
      <c r="BL327" s="560">
        <f>IFERROR(BK327/$D327,0)</f>
        <v>0</v>
      </c>
      <c r="BM327" s="265">
        <f>SUM(BM328:BM346)</f>
        <v>0</v>
      </c>
      <c r="BN327" s="560">
        <f>IFERROR(BM327/$D327,0)</f>
        <v>0</v>
      </c>
      <c r="BO327" s="265">
        <f>SUM(BO328:BO346)</f>
        <v>0</v>
      </c>
      <c r="BP327" s="560">
        <f>IFERROR(BO327/$D327,0)</f>
        <v>0</v>
      </c>
      <c r="BQ327" s="563">
        <f t="shared" si="2281"/>
        <v>0</v>
      </c>
      <c r="BR327" s="322">
        <f t="shared" si="2282"/>
        <v>0</v>
      </c>
      <c r="BS327" s="284" t="b">
        <f>D327='Orçamento Detalhado'!J333</f>
        <v>1</v>
      </c>
    </row>
    <row r="328" spans="2:71" ht="18" customHeight="1" outlineLevel="2" thickTop="1" thickBot="1">
      <c r="B328" s="213" t="s">
        <v>735</v>
      </c>
      <c r="C328" s="275" t="str">
        <f>IF(VLOOKUP(B328,'Orçamento Detalhado'!$A$11:$I$531,4,)="","",(VLOOKUP(B328,'Orçamento Detalhado'!$A$11:$I$531,4,)))</f>
        <v>Lavatório</v>
      </c>
      <c r="D328" s="276" t="str">
        <f>IF(B328="","",VLOOKUP($B328,'Orçamento Detalhado'!$A$11:$J$531,10,))</f>
        <v/>
      </c>
      <c r="E328" s="277">
        <f t="shared" si="2671"/>
        <v>0</v>
      </c>
      <c r="F328" s="574">
        <v>322</v>
      </c>
      <c r="G328" s="278">
        <f t="shared" si="2284"/>
        <v>0</v>
      </c>
      <c r="H328" s="561"/>
      <c r="I328" s="278">
        <f t="shared" ref="I328:I342" si="2864">IFERROR($D328*J328,0)</f>
        <v>0</v>
      </c>
      <c r="J328" s="561"/>
      <c r="K328" s="278">
        <f t="shared" ref="K328:K342" si="2865">IFERROR($D328*L328,0)</f>
        <v>0</v>
      </c>
      <c r="L328" s="561"/>
      <c r="M328" s="278">
        <f t="shared" ref="M328:M342" si="2866">IFERROR($D328*N328,0)</f>
        <v>0</v>
      </c>
      <c r="N328" s="561"/>
      <c r="O328" s="278">
        <f t="shared" ref="O328:O342" si="2867">IFERROR($D328*P328,0)</f>
        <v>0</v>
      </c>
      <c r="P328" s="561"/>
      <c r="Q328" s="278">
        <f t="shared" ref="Q328:Q342" si="2868">IFERROR($D328*R328,0)</f>
        <v>0</v>
      </c>
      <c r="R328" s="561"/>
      <c r="S328" s="278">
        <f t="shared" ref="S328:S342" si="2869">IFERROR($D328*T328,0)</f>
        <v>0</v>
      </c>
      <c r="T328" s="561"/>
      <c r="U328" s="278">
        <f t="shared" ref="U328:U342" si="2870">IFERROR($D328*V328,0)</f>
        <v>0</v>
      </c>
      <c r="V328" s="561"/>
      <c r="W328" s="278">
        <f t="shared" ref="W328:W342" si="2871">IFERROR($D328*X328,0)</f>
        <v>0</v>
      </c>
      <c r="X328" s="561"/>
      <c r="Y328" s="278">
        <f t="shared" ref="Y328:Y342" si="2872">IFERROR($D328*Z328,0)</f>
        <v>0</v>
      </c>
      <c r="Z328" s="561"/>
      <c r="AA328" s="278">
        <f t="shared" ref="AA328:AA342" si="2873">IFERROR($D328*AB328,0)</f>
        <v>0</v>
      </c>
      <c r="AB328" s="561"/>
      <c r="AC328" s="278">
        <f t="shared" ref="AC328:AC342" si="2874">IFERROR($D328*AD328,0)</f>
        <v>0</v>
      </c>
      <c r="AD328" s="561"/>
      <c r="AE328" s="278">
        <f t="shared" ref="AE328:AE342" si="2875">IFERROR($D328*AF328,0)</f>
        <v>0</v>
      </c>
      <c r="AF328" s="561"/>
      <c r="AG328" s="278">
        <f t="shared" ref="AG328:AG342" si="2876">IFERROR($D328*AH328,0)</f>
        <v>0</v>
      </c>
      <c r="AH328" s="561"/>
      <c r="AI328" s="278">
        <f t="shared" ref="AI328:AI342" si="2877">IFERROR($D328*AJ328,0)</f>
        <v>0</v>
      </c>
      <c r="AJ328" s="561"/>
      <c r="AK328" s="278">
        <f t="shared" ref="AK328:AK342" si="2878">IFERROR($D328*AL328,0)</f>
        <v>0</v>
      </c>
      <c r="AL328" s="561"/>
      <c r="AM328" s="278">
        <f t="shared" ref="AM328:AM342" si="2879">IFERROR($D328*AN328,0)</f>
        <v>0</v>
      </c>
      <c r="AN328" s="561"/>
      <c r="AO328" s="278">
        <f t="shared" ref="AO328:AO342" si="2880">IFERROR($D328*AP328,0)</f>
        <v>0</v>
      </c>
      <c r="AP328" s="561"/>
      <c r="AQ328" s="278">
        <f t="shared" ref="AQ328:AQ342" si="2881">IFERROR($D328*AR328,0)</f>
        <v>0</v>
      </c>
      <c r="AR328" s="561"/>
      <c r="AS328" s="278">
        <f t="shared" ref="AS328:AS342" si="2882">IFERROR($D328*AT328,0)</f>
        <v>0</v>
      </c>
      <c r="AT328" s="561"/>
      <c r="AU328" s="278">
        <f t="shared" ref="AU328:AU342" si="2883">IFERROR($D328*AV328,0)</f>
        <v>0</v>
      </c>
      <c r="AV328" s="561"/>
      <c r="AW328" s="278">
        <f t="shared" ref="AW328:AW342" si="2884">IFERROR($D328*AX328,0)</f>
        <v>0</v>
      </c>
      <c r="AX328" s="561"/>
      <c r="AY328" s="278">
        <f t="shared" ref="AY328:AY342" si="2885">IFERROR($D328*AZ328,0)</f>
        <v>0</v>
      </c>
      <c r="AZ328" s="561"/>
      <c r="BA328" s="278">
        <f t="shared" ref="BA328:BA342" si="2886">IFERROR($D328*BB328,0)</f>
        <v>0</v>
      </c>
      <c r="BB328" s="561"/>
      <c r="BC328" s="278">
        <f t="shared" ref="BC328:BC342" si="2887">IFERROR($D328*BD328,0)</f>
        <v>0</v>
      </c>
      <c r="BD328" s="561"/>
      <c r="BE328" s="278">
        <f t="shared" ref="BE328:BE342" si="2888">IFERROR($D328*BF328,0)</f>
        <v>0</v>
      </c>
      <c r="BF328" s="561"/>
      <c r="BG328" s="278">
        <f t="shared" ref="BG328:BG342" si="2889">IFERROR($D328*BH328,0)</f>
        <v>0</v>
      </c>
      <c r="BH328" s="561"/>
      <c r="BI328" s="278">
        <f t="shared" ref="BI328:BI342" si="2890">IFERROR($D328*BJ328,0)</f>
        <v>0</v>
      </c>
      <c r="BJ328" s="561"/>
      <c r="BK328" s="278">
        <f t="shared" ref="BK328:BK342" si="2891">IFERROR($D328*BL328,0)</f>
        <v>0</v>
      </c>
      <c r="BL328" s="561"/>
      <c r="BM328" s="278">
        <f t="shared" ref="BM328:BM342" si="2892">IFERROR($D328*BN328,0)</f>
        <v>0</v>
      </c>
      <c r="BN328" s="561"/>
      <c r="BO328" s="278">
        <f t="shared" ref="BO328:BO342" si="2893">IFERROR($D328*BP328,0)</f>
        <v>0</v>
      </c>
      <c r="BP328" s="561"/>
      <c r="BQ328" s="563">
        <f t="shared" si="2281"/>
        <v>0</v>
      </c>
      <c r="BR328" s="322">
        <f t="shared" si="2282"/>
        <v>0</v>
      </c>
      <c r="BS328" s="284" t="b">
        <f>D328='Orçamento Detalhado'!J334</f>
        <v>1</v>
      </c>
    </row>
    <row r="329" spans="2:71" ht="18" customHeight="1" outlineLevel="2" thickTop="1" thickBot="1">
      <c r="B329" s="213" t="s">
        <v>738</v>
      </c>
      <c r="C329" s="275" t="str">
        <f>IF(VLOOKUP(B329,'Orçamento Detalhado'!$A$11:$I$531,4,)="","",(VLOOKUP(B329,'Orçamento Detalhado'!$A$11:$I$531,4,)))</f>
        <v>Lavatório  - PNE</v>
      </c>
      <c r="D329" s="276" t="str">
        <f>IF(B329="","",VLOOKUP($B329,'Orçamento Detalhado'!$A$11:$J$531,10,))</f>
        <v/>
      </c>
      <c r="E329" s="277">
        <f t="shared" si="2671"/>
        <v>0</v>
      </c>
      <c r="F329" s="574">
        <v>323</v>
      </c>
      <c r="G329" s="278">
        <f t="shared" si="2284"/>
        <v>0</v>
      </c>
      <c r="H329" s="561"/>
      <c r="I329" s="278">
        <f t="shared" si="2864"/>
        <v>0</v>
      </c>
      <c r="J329" s="561"/>
      <c r="K329" s="278">
        <f t="shared" si="2865"/>
        <v>0</v>
      </c>
      <c r="L329" s="561"/>
      <c r="M329" s="278">
        <f t="shared" si="2866"/>
        <v>0</v>
      </c>
      <c r="N329" s="561"/>
      <c r="O329" s="278">
        <f t="shared" si="2867"/>
        <v>0</v>
      </c>
      <c r="P329" s="561"/>
      <c r="Q329" s="278">
        <f t="shared" si="2868"/>
        <v>0</v>
      </c>
      <c r="R329" s="561"/>
      <c r="S329" s="278">
        <f t="shared" si="2869"/>
        <v>0</v>
      </c>
      <c r="T329" s="561"/>
      <c r="U329" s="278">
        <f t="shared" si="2870"/>
        <v>0</v>
      </c>
      <c r="V329" s="561"/>
      <c r="W329" s="278">
        <f t="shared" si="2871"/>
        <v>0</v>
      </c>
      <c r="X329" s="561"/>
      <c r="Y329" s="278">
        <f t="shared" si="2872"/>
        <v>0</v>
      </c>
      <c r="Z329" s="561"/>
      <c r="AA329" s="278">
        <f t="shared" si="2873"/>
        <v>0</v>
      </c>
      <c r="AB329" s="561"/>
      <c r="AC329" s="278">
        <f t="shared" si="2874"/>
        <v>0</v>
      </c>
      <c r="AD329" s="561"/>
      <c r="AE329" s="278">
        <f t="shared" si="2875"/>
        <v>0</v>
      </c>
      <c r="AF329" s="561"/>
      <c r="AG329" s="278">
        <f t="shared" si="2876"/>
        <v>0</v>
      </c>
      <c r="AH329" s="561"/>
      <c r="AI329" s="278">
        <f t="shared" si="2877"/>
        <v>0</v>
      </c>
      <c r="AJ329" s="561"/>
      <c r="AK329" s="278">
        <f t="shared" si="2878"/>
        <v>0</v>
      </c>
      <c r="AL329" s="561"/>
      <c r="AM329" s="278">
        <f t="shared" si="2879"/>
        <v>0</v>
      </c>
      <c r="AN329" s="561"/>
      <c r="AO329" s="278">
        <f t="shared" si="2880"/>
        <v>0</v>
      </c>
      <c r="AP329" s="561"/>
      <c r="AQ329" s="278">
        <f t="shared" si="2881"/>
        <v>0</v>
      </c>
      <c r="AR329" s="561"/>
      <c r="AS329" s="278">
        <f t="shared" si="2882"/>
        <v>0</v>
      </c>
      <c r="AT329" s="561"/>
      <c r="AU329" s="278">
        <f t="shared" si="2883"/>
        <v>0</v>
      </c>
      <c r="AV329" s="561"/>
      <c r="AW329" s="278">
        <f t="shared" si="2884"/>
        <v>0</v>
      </c>
      <c r="AX329" s="561"/>
      <c r="AY329" s="278">
        <f t="shared" si="2885"/>
        <v>0</v>
      </c>
      <c r="AZ329" s="561"/>
      <c r="BA329" s="278">
        <f t="shared" si="2886"/>
        <v>0</v>
      </c>
      <c r="BB329" s="561"/>
      <c r="BC329" s="278">
        <f t="shared" si="2887"/>
        <v>0</v>
      </c>
      <c r="BD329" s="561"/>
      <c r="BE329" s="278">
        <f t="shared" si="2888"/>
        <v>0</v>
      </c>
      <c r="BF329" s="561"/>
      <c r="BG329" s="278">
        <f t="shared" si="2889"/>
        <v>0</v>
      </c>
      <c r="BH329" s="561"/>
      <c r="BI329" s="278">
        <f t="shared" si="2890"/>
        <v>0</v>
      </c>
      <c r="BJ329" s="561"/>
      <c r="BK329" s="278">
        <f t="shared" si="2891"/>
        <v>0</v>
      </c>
      <c r="BL329" s="561"/>
      <c r="BM329" s="278">
        <f t="shared" si="2892"/>
        <v>0</v>
      </c>
      <c r="BN329" s="561"/>
      <c r="BO329" s="278">
        <f t="shared" si="2893"/>
        <v>0</v>
      </c>
      <c r="BP329" s="561"/>
      <c r="BQ329" s="563">
        <f t="shared" si="2281"/>
        <v>0</v>
      </c>
      <c r="BR329" s="322">
        <f t="shared" si="2282"/>
        <v>0</v>
      </c>
      <c r="BS329" s="284" t="b">
        <f>D329='Orçamento Detalhado'!J335</f>
        <v>1</v>
      </c>
    </row>
    <row r="330" spans="2:71" ht="18" customHeight="1" outlineLevel="2" thickTop="1" thickBot="1">
      <c r="B330" s="213" t="s">
        <v>740</v>
      </c>
      <c r="C330" s="275" t="str">
        <f>IF(VLOOKUP(B330,'Orçamento Detalhado'!$A$11:$I$531,4,)="","",(VLOOKUP(B330,'Orçamento Detalhado'!$A$11:$I$531,4,)))</f>
        <v>Bacia sanitária e caixa acoplada pcd</v>
      </c>
      <c r="D330" s="276" t="str">
        <f>IF(B330="","",VLOOKUP($B330,'Orçamento Detalhado'!$A$11:$J$531,10,))</f>
        <v/>
      </c>
      <c r="E330" s="277">
        <f t="shared" si="2671"/>
        <v>0</v>
      </c>
      <c r="F330" s="574">
        <v>324</v>
      </c>
      <c r="G330" s="278">
        <f t="shared" si="2284"/>
        <v>0</v>
      </c>
      <c r="H330" s="561"/>
      <c r="I330" s="278">
        <f t="shared" si="2864"/>
        <v>0</v>
      </c>
      <c r="J330" s="561"/>
      <c r="K330" s="278">
        <f t="shared" si="2865"/>
        <v>0</v>
      </c>
      <c r="L330" s="561"/>
      <c r="M330" s="278">
        <f t="shared" si="2866"/>
        <v>0</v>
      </c>
      <c r="N330" s="561"/>
      <c r="O330" s="278">
        <f t="shared" si="2867"/>
        <v>0</v>
      </c>
      <c r="P330" s="561"/>
      <c r="Q330" s="278">
        <f t="shared" si="2868"/>
        <v>0</v>
      </c>
      <c r="R330" s="561"/>
      <c r="S330" s="278">
        <f t="shared" si="2869"/>
        <v>0</v>
      </c>
      <c r="T330" s="561"/>
      <c r="U330" s="278">
        <f t="shared" si="2870"/>
        <v>0</v>
      </c>
      <c r="V330" s="561"/>
      <c r="W330" s="278">
        <f t="shared" si="2871"/>
        <v>0</v>
      </c>
      <c r="X330" s="561"/>
      <c r="Y330" s="278">
        <f t="shared" si="2872"/>
        <v>0</v>
      </c>
      <c r="Z330" s="561"/>
      <c r="AA330" s="278">
        <f t="shared" si="2873"/>
        <v>0</v>
      </c>
      <c r="AB330" s="561"/>
      <c r="AC330" s="278">
        <f t="shared" si="2874"/>
        <v>0</v>
      </c>
      <c r="AD330" s="561"/>
      <c r="AE330" s="278">
        <f t="shared" si="2875"/>
        <v>0</v>
      </c>
      <c r="AF330" s="561"/>
      <c r="AG330" s="278">
        <f t="shared" si="2876"/>
        <v>0</v>
      </c>
      <c r="AH330" s="561"/>
      <c r="AI330" s="278">
        <f t="shared" si="2877"/>
        <v>0</v>
      </c>
      <c r="AJ330" s="561"/>
      <c r="AK330" s="278">
        <f t="shared" si="2878"/>
        <v>0</v>
      </c>
      <c r="AL330" s="561"/>
      <c r="AM330" s="278">
        <f t="shared" si="2879"/>
        <v>0</v>
      </c>
      <c r="AN330" s="561"/>
      <c r="AO330" s="278">
        <f t="shared" si="2880"/>
        <v>0</v>
      </c>
      <c r="AP330" s="561"/>
      <c r="AQ330" s="278">
        <f t="shared" si="2881"/>
        <v>0</v>
      </c>
      <c r="AR330" s="561"/>
      <c r="AS330" s="278">
        <f t="shared" si="2882"/>
        <v>0</v>
      </c>
      <c r="AT330" s="561"/>
      <c r="AU330" s="278">
        <f t="shared" si="2883"/>
        <v>0</v>
      </c>
      <c r="AV330" s="561"/>
      <c r="AW330" s="278">
        <f t="shared" si="2884"/>
        <v>0</v>
      </c>
      <c r="AX330" s="561"/>
      <c r="AY330" s="278">
        <f t="shared" si="2885"/>
        <v>0</v>
      </c>
      <c r="AZ330" s="561"/>
      <c r="BA330" s="278">
        <f t="shared" si="2886"/>
        <v>0</v>
      </c>
      <c r="BB330" s="561"/>
      <c r="BC330" s="278">
        <f t="shared" si="2887"/>
        <v>0</v>
      </c>
      <c r="BD330" s="561"/>
      <c r="BE330" s="278">
        <f t="shared" si="2888"/>
        <v>0</v>
      </c>
      <c r="BF330" s="561"/>
      <c r="BG330" s="278">
        <f t="shared" si="2889"/>
        <v>0</v>
      </c>
      <c r="BH330" s="561"/>
      <c r="BI330" s="278">
        <f t="shared" si="2890"/>
        <v>0</v>
      </c>
      <c r="BJ330" s="561"/>
      <c r="BK330" s="278">
        <f t="shared" si="2891"/>
        <v>0</v>
      </c>
      <c r="BL330" s="561"/>
      <c r="BM330" s="278">
        <f t="shared" si="2892"/>
        <v>0</v>
      </c>
      <c r="BN330" s="561"/>
      <c r="BO330" s="278">
        <f t="shared" si="2893"/>
        <v>0</v>
      </c>
      <c r="BP330" s="561"/>
      <c r="BQ330" s="563">
        <f t="shared" si="2281"/>
        <v>0</v>
      </c>
      <c r="BR330" s="322">
        <f t="shared" si="2282"/>
        <v>0</v>
      </c>
      <c r="BS330" s="284" t="b">
        <f>D330='Orçamento Detalhado'!J336</f>
        <v>1</v>
      </c>
    </row>
    <row r="331" spans="2:71" ht="18" customHeight="1" outlineLevel="2" thickTop="1" thickBot="1">
      <c r="B331" s="213" t="s">
        <v>743</v>
      </c>
      <c r="C331" s="275" t="str">
        <f>IF(VLOOKUP(B331,'Orçamento Detalhado'!$A$11:$I$531,4,)="","",(VLOOKUP(B331,'Orçamento Detalhado'!$A$11:$I$531,4,)))</f>
        <v>Bacia sanitário comum com caixa acoplada</v>
      </c>
      <c r="D331" s="276" t="str">
        <f>IF(B331="","",VLOOKUP($B331,'Orçamento Detalhado'!$A$11:$J$531,10,))</f>
        <v/>
      </c>
      <c r="E331" s="277">
        <f t="shared" si="2671"/>
        <v>0</v>
      </c>
      <c r="F331" s="574">
        <v>325</v>
      </c>
      <c r="G331" s="278">
        <f t="shared" si="2284"/>
        <v>0</v>
      </c>
      <c r="H331" s="561"/>
      <c r="I331" s="278">
        <f t="shared" si="2864"/>
        <v>0</v>
      </c>
      <c r="J331" s="561"/>
      <c r="K331" s="278">
        <f t="shared" si="2865"/>
        <v>0</v>
      </c>
      <c r="L331" s="561"/>
      <c r="M331" s="278">
        <f t="shared" si="2866"/>
        <v>0</v>
      </c>
      <c r="N331" s="561"/>
      <c r="O331" s="278">
        <f t="shared" si="2867"/>
        <v>0</v>
      </c>
      <c r="P331" s="561"/>
      <c r="Q331" s="278">
        <f t="shared" si="2868"/>
        <v>0</v>
      </c>
      <c r="R331" s="561"/>
      <c r="S331" s="278">
        <f t="shared" si="2869"/>
        <v>0</v>
      </c>
      <c r="T331" s="561"/>
      <c r="U331" s="278">
        <f t="shared" si="2870"/>
        <v>0</v>
      </c>
      <c r="V331" s="561"/>
      <c r="W331" s="278">
        <f t="shared" si="2871"/>
        <v>0</v>
      </c>
      <c r="X331" s="561"/>
      <c r="Y331" s="278">
        <f t="shared" si="2872"/>
        <v>0</v>
      </c>
      <c r="Z331" s="561"/>
      <c r="AA331" s="278">
        <f t="shared" si="2873"/>
        <v>0</v>
      </c>
      <c r="AB331" s="561"/>
      <c r="AC331" s="278">
        <f t="shared" si="2874"/>
        <v>0</v>
      </c>
      <c r="AD331" s="561"/>
      <c r="AE331" s="278">
        <f t="shared" si="2875"/>
        <v>0</v>
      </c>
      <c r="AF331" s="561"/>
      <c r="AG331" s="278">
        <f t="shared" si="2876"/>
        <v>0</v>
      </c>
      <c r="AH331" s="561"/>
      <c r="AI331" s="278">
        <f t="shared" si="2877"/>
        <v>0</v>
      </c>
      <c r="AJ331" s="561"/>
      <c r="AK331" s="278">
        <f t="shared" si="2878"/>
        <v>0</v>
      </c>
      <c r="AL331" s="561"/>
      <c r="AM331" s="278">
        <f t="shared" si="2879"/>
        <v>0</v>
      </c>
      <c r="AN331" s="561"/>
      <c r="AO331" s="278">
        <f t="shared" si="2880"/>
        <v>0</v>
      </c>
      <c r="AP331" s="561"/>
      <c r="AQ331" s="278">
        <f t="shared" si="2881"/>
        <v>0</v>
      </c>
      <c r="AR331" s="561"/>
      <c r="AS331" s="278">
        <f t="shared" si="2882"/>
        <v>0</v>
      </c>
      <c r="AT331" s="561"/>
      <c r="AU331" s="278">
        <f t="shared" si="2883"/>
        <v>0</v>
      </c>
      <c r="AV331" s="561"/>
      <c r="AW331" s="278">
        <f t="shared" si="2884"/>
        <v>0</v>
      </c>
      <c r="AX331" s="561"/>
      <c r="AY331" s="278">
        <f t="shared" si="2885"/>
        <v>0</v>
      </c>
      <c r="AZ331" s="561"/>
      <c r="BA331" s="278">
        <f t="shared" si="2886"/>
        <v>0</v>
      </c>
      <c r="BB331" s="561"/>
      <c r="BC331" s="278">
        <f t="shared" si="2887"/>
        <v>0</v>
      </c>
      <c r="BD331" s="561"/>
      <c r="BE331" s="278">
        <f t="shared" si="2888"/>
        <v>0</v>
      </c>
      <c r="BF331" s="561"/>
      <c r="BG331" s="278">
        <f t="shared" si="2889"/>
        <v>0</v>
      </c>
      <c r="BH331" s="561"/>
      <c r="BI331" s="278">
        <f t="shared" si="2890"/>
        <v>0</v>
      </c>
      <c r="BJ331" s="561"/>
      <c r="BK331" s="278">
        <f t="shared" si="2891"/>
        <v>0</v>
      </c>
      <c r="BL331" s="561"/>
      <c r="BM331" s="278">
        <f t="shared" si="2892"/>
        <v>0</v>
      </c>
      <c r="BN331" s="561"/>
      <c r="BO331" s="278">
        <f t="shared" si="2893"/>
        <v>0</v>
      </c>
      <c r="BP331" s="561"/>
      <c r="BQ331" s="563">
        <f t="shared" si="2281"/>
        <v>0</v>
      </c>
      <c r="BR331" s="322">
        <f t="shared" si="2282"/>
        <v>0</v>
      </c>
      <c r="BS331" s="284" t="b">
        <f>D331='Orçamento Detalhado'!J337</f>
        <v>1</v>
      </c>
    </row>
    <row r="332" spans="2:71" ht="18" customHeight="1" outlineLevel="2" thickTop="1" thickBot="1">
      <c r="B332" s="213" t="s">
        <v>745</v>
      </c>
      <c r="C332" s="275" t="str">
        <f>IF(VLOOKUP(B332,'Orçamento Detalhado'!$A$11:$I$531,4,)="","",(VLOOKUP(B332,'Orçamento Detalhado'!$A$11:$I$531,4,)))</f>
        <v xml:space="preserve">Barra de apoio PNE 80cm </v>
      </c>
      <c r="D332" s="276" t="str">
        <f>IF(B332="","",VLOOKUP($B332,'Orçamento Detalhado'!$A$11:$J$531,10,))</f>
        <v/>
      </c>
      <c r="E332" s="277">
        <f t="shared" si="2671"/>
        <v>0</v>
      </c>
      <c r="F332" s="574">
        <v>326</v>
      </c>
      <c r="G332" s="278">
        <f t="shared" si="2284"/>
        <v>0</v>
      </c>
      <c r="H332" s="561"/>
      <c r="I332" s="278">
        <f t="shared" si="2864"/>
        <v>0</v>
      </c>
      <c r="J332" s="561"/>
      <c r="K332" s="278">
        <f t="shared" si="2865"/>
        <v>0</v>
      </c>
      <c r="L332" s="561"/>
      <c r="M332" s="278">
        <f t="shared" si="2866"/>
        <v>0</v>
      </c>
      <c r="N332" s="561"/>
      <c r="O332" s="278">
        <f t="shared" si="2867"/>
        <v>0</v>
      </c>
      <c r="P332" s="561"/>
      <c r="Q332" s="278">
        <f t="shared" si="2868"/>
        <v>0</v>
      </c>
      <c r="R332" s="561"/>
      <c r="S332" s="278">
        <f t="shared" si="2869"/>
        <v>0</v>
      </c>
      <c r="T332" s="561"/>
      <c r="U332" s="278">
        <f t="shared" si="2870"/>
        <v>0</v>
      </c>
      <c r="V332" s="561"/>
      <c r="W332" s="278">
        <f t="shared" si="2871"/>
        <v>0</v>
      </c>
      <c r="X332" s="561"/>
      <c r="Y332" s="278">
        <f t="shared" si="2872"/>
        <v>0</v>
      </c>
      <c r="Z332" s="561"/>
      <c r="AA332" s="278">
        <f t="shared" si="2873"/>
        <v>0</v>
      </c>
      <c r="AB332" s="561"/>
      <c r="AC332" s="278">
        <f t="shared" si="2874"/>
        <v>0</v>
      </c>
      <c r="AD332" s="561"/>
      <c r="AE332" s="278">
        <f t="shared" si="2875"/>
        <v>0</v>
      </c>
      <c r="AF332" s="561"/>
      <c r="AG332" s="278">
        <f t="shared" si="2876"/>
        <v>0</v>
      </c>
      <c r="AH332" s="561"/>
      <c r="AI332" s="278">
        <f t="shared" si="2877"/>
        <v>0</v>
      </c>
      <c r="AJ332" s="561"/>
      <c r="AK332" s="278">
        <f t="shared" si="2878"/>
        <v>0</v>
      </c>
      <c r="AL332" s="561"/>
      <c r="AM332" s="278">
        <f t="shared" si="2879"/>
        <v>0</v>
      </c>
      <c r="AN332" s="561"/>
      <c r="AO332" s="278">
        <f t="shared" si="2880"/>
        <v>0</v>
      </c>
      <c r="AP332" s="561"/>
      <c r="AQ332" s="278">
        <f t="shared" si="2881"/>
        <v>0</v>
      </c>
      <c r="AR332" s="561"/>
      <c r="AS332" s="278">
        <f t="shared" si="2882"/>
        <v>0</v>
      </c>
      <c r="AT332" s="561"/>
      <c r="AU332" s="278">
        <f t="shared" si="2883"/>
        <v>0</v>
      </c>
      <c r="AV332" s="561"/>
      <c r="AW332" s="278">
        <f t="shared" si="2884"/>
        <v>0</v>
      </c>
      <c r="AX332" s="561"/>
      <c r="AY332" s="278">
        <f t="shared" si="2885"/>
        <v>0</v>
      </c>
      <c r="AZ332" s="561"/>
      <c r="BA332" s="278">
        <f t="shared" si="2886"/>
        <v>0</v>
      </c>
      <c r="BB332" s="561"/>
      <c r="BC332" s="278">
        <f t="shared" si="2887"/>
        <v>0</v>
      </c>
      <c r="BD332" s="561"/>
      <c r="BE332" s="278">
        <f t="shared" si="2888"/>
        <v>0</v>
      </c>
      <c r="BF332" s="561"/>
      <c r="BG332" s="278">
        <f t="shared" si="2889"/>
        <v>0</v>
      </c>
      <c r="BH332" s="561"/>
      <c r="BI332" s="278">
        <f t="shared" si="2890"/>
        <v>0</v>
      </c>
      <c r="BJ332" s="561"/>
      <c r="BK332" s="278">
        <f t="shared" si="2891"/>
        <v>0</v>
      </c>
      <c r="BL332" s="561"/>
      <c r="BM332" s="278">
        <f t="shared" si="2892"/>
        <v>0</v>
      </c>
      <c r="BN332" s="561"/>
      <c r="BO332" s="278">
        <f t="shared" si="2893"/>
        <v>0</v>
      </c>
      <c r="BP332" s="561"/>
      <c r="BQ332" s="563">
        <f t="shared" si="2281"/>
        <v>0</v>
      </c>
      <c r="BR332" s="322">
        <f t="shared" ref="BR332:BR395" si="2894">SUM(G332,I332,K332,M332,O332,Q332,S332,U332,W332,Y332,AA332,AC332,AE332,AG332,AI332,AK332,AM332,AO332,AQ332,AS332,AU332,AW332,AY332,BA332,BC332,BE332,BG332,BI332,BK332,BM332,BO332)</f>
        <v>0</v>
      </c>
      <c r="BS332" s="284" t="b">
        <f>D332='Orçamento Detalhado'!J338</f>
        <v>1</v>
      </c>
    </row>
    <row r="333" spans="2:71" ht="18" customHeight="1" outlineLevel="2" thickTop="1" thickBot="1">
      <c r="B333" s="213" t="s">
        <v>747</v>
      </c>
      <c r="C333" s="275" t="str">
        <f>IF(VLOOKUP(B333,'Orçamento Detalhado'!$A$11:$I$531,4,)="","",(VLOOKUP(B333,'Orçamento Detalhado'!$A$11:$I$531,4,)))</f>
        <v>Barra de apoio PNE 70cm</v>
      </c>
      <c r="D333" s="276" t="str">
        <f>IF(B333="","",VLOOKUP($B333,'Orçamento Detalhado'!$A$11:$J$531,10,))</f>
        <v/>
      </c>
      <c r="E333" s="277">
        <f t="shared" si="2671"/>
        <v>0</v>
      </c>
      <c r="F333" s="574">
        <v>327</v>
      </c>
      <c r="G333" s="278">
        <f t="shared" si="2284"/>
        <v>0</v>
      </c>
      <c r="H333" s="561"/>
      <c r="I333" s="278">
        <f t="shared" si="2864"/>
        <v>0</v>
      </c>
      <c r="J333" s="561"/>
      <c r="K333" s="278">
        <f t="shared" si="2865"/>
        <v>0</v>
      </c>
      <c r="L333" s="561"/>
      <c r="M333" s="278">
        <f t="shared" si="2866"/>
        <v>0</v>
      </c>
      <c r="N333" s="561"/>
      <c r="O333" s="278">
        <f t="shared" si="2867"/>
        <v>0</v>
      </c>
      <c r="P333" s="561"/>
      <c r="Q333" s="278">
        <f t="shared" si="2868"/>
        <v>0</v>
      </c>
      <c r="R333" s="561"/>
      <c r="S333" s="278">
        <f t="shared" si="2869"/>
        <v>0</v>
      </c>
      <c r="T333" s="561"/>
      <c r="U333" s="278">
        <f t="shared" si="2870"/>
        <v>0</v>
      </c>
      <c r="V333" s="561"/>
      <c r="W333" s="278">
        <f t="shared" si="2871"/>
        <v>0</v>
      </c>
      <c r="X333" s="561"/>
      <c r="Y333" s="278">
        <f t="shared" si="2872"/>
        <v>0</v>
      </c>
      <c r="Z333" s="561"/>
      <c r="AA333" s="278">
        <f t="shared" si="2873"/>
        <v>0</v>
      </c>
      <c r="AB333" s="561"/>
      <c r="AC333" s="278">
        <f t="shared" si="2874"/>
        <v>0</v>
      </c>
      <c r="AD333" s="561"/>
      <c r="AE333" s="278">
        <f t="shared" si="2875"/>
        <v>0</v>
      </c>
      <c r="AF333" s="561"/>
      <c r="AG333" s="278">
        <f t="shared" si="2876"/>
        <v>0</v>
      </c>
      <c r="AH333" s="561"/>
      <c r="AI333" s="278">
        <f t="shared" si="2877"/>
        <v>0</v>
      </c>
      <c r="AJ333" s="561"/>
      <c r="AK333" s="278">
        <f t="shared" si="2878"/>
        <v>0</v>
      </c>
      <c r="AL333" s="561"/>
      <c r="AM333" s="278">
        <f t="shared" si="2879"/>
        <v>0</v>
      </c>
      <c r="AN333" s="561"/>
      <c r="AO333" s="278">
        <f t="shared" si="2880"/>
        <v>0</v>
      </c>
      <c r="AP333" s="561"/>
      <c r="AQ333" s="278">
        <f t="shared" si="2881"/>
        <v>0</v>
      </c>
      <c r="AR333" s="561"/>
      <c r="AS333" s="278">
        <f t="shared" si="2882"/>
        <v>0</v>
      </c>
      <c r="AT333" s="561"/>
      <c r="AU333" s="278">
        <f t="shared" si="2883"/>
        <v>0</v>
      </c>
      <c r="AV333" s="561"/>
      <c r="AW333" s="278">
        <f t="shared" si="2884"/>
        <v>0</v>
      </c>
      <c r="AX333" s="561"/>
      <c r="AY333" s="278">
        <f t="shared" si="2885"/>
        <v>0</v>
      </c>
      <c r="AZ333" s="561"/>
      <c r="BA333" s="278">
        <f t="shared" si="2886"/>
        <v>0</v>
      </c>
      <c r="BB333" s="561"/>
      <c r="BC333" s="278">
        <f t="shared" si="2887"/>
        <v>0</v>
      </c>
      <c r="BD333" s="561"/>
      <c r="BE333" s="278">
        <f t="shared" si="2888"/>
        <v>0</v>
      </c>
      <c r="BF333" s="561"/>
      <c r="BG333" s="278">
        <f t="shared" si="2889"/>
        <v>0</v>
      </c>
      <c r="BH333" s="561"/>
      <c r="BI333" s="278">
        <f t="shared" si="2890"/>
        <v>0</v>
      </c>
      <c r="BJ333" s="561"/>
      <c r="BK333" s="278">
        <f t="shared" si="2891"/>
        <v>0</v>
      </c>
      <c r="BL333" s="561"/>
      <c r="BM333" s="278">
        <f t="shared" si="2892"/>
        <v>0</v>
      </c>
      <c r="BN333" s="561"/>
      <c r="BO333" s="278">
        <f t="shared" si="2893"/>
        <v>0</v>
      </c>
      <c r="BP333" s="561"/>
      <c r="BQ333" s="563">
        <f t="shared" si="2281"/>
        <v>0</v>
      </c>
      <c r="BR333" s="322">
        <f t="shared" si="2894"/>
        <v>0</v>
      </c>
      <c r="BS333" s="284" t="b">
        <f>D333='Orçamento Detalhado'!J339</f>
        <v>1</v>
      </c>
    </row>
    <row r="334" spans="2:71" ht="18" customHeight="1" outlineLevel="2" thickTop="1" thickBot="1">
      <c r="B334" s="213" t="s">
        <v>749</v>
      </c>
      <c r="C334" s="275" t="str">
        <f>IF(VLOOKUP(B334,'Orçamento Detalhado'!$A$11:$I$531,4,)="","",(VLOOKUP(B334,'Orçamento Detalhado'!$A$11:$I$531,4,)))</f>
        <v>Barra de apoio PNE 40cm</v>
      </c>
      <c r="D334" s="276" t="str">
        <f>IF(B334="","",VLOOKUP($B334,'Orçamento Detalhado'!$A$11:$J$531,10,))</f>
        <v/>
      </c>
      <c r="E334" s="277">
        <f t="shared" si="2671"/>
        <v>0</v>
      </c>
      <c r="F334" s="574">
        <v>328</v>
      </c>
      <c r="G334" s="278">
        <f t="shared" si="2284"/>
        <v>0</v>
      </c>
      <c r="H334" s="561"/>
      <c r="I334" s="278">
        <f t="shared" si="2864"/>
        <v>0</v>
      </c>
      <c r="J334" s="561"/>
      <c r="K334" s="278">
        <f t="shared" si="2865"/>
        <v>0</v>
      </c>
      <c r="L334" s="561"/>
      <c r="M334" s="278">
        <f t="shared" si="2866"/>
        <v>0</v>
      </c>
      <c r="N334" s="561"/>
      <c r="O334" s="278">
        <f t="shared" si="2867"/>
        <v>0</v>
      </c>
      <c r="P334" s="561"/>
      <c r="Q334" s="278">
        <f t="shared" si="2868"/>
        <v>0</v>
      </c>
      <c r="R334" s="561"/>
      <c r="S334" s="278">
        <f t="shared" si="2869"/>
        <v>0</v>
      </c>
      <c r="T334" s="561"/>
      <c r="U334" s="278">
        <f t="shared" si="2870"/>
        <v>0</v>
      </c>
      <c r="V334" s="561"/>
      <c r="W334" s="278">
        <f t="shared" si="2871"/>
        <v>0</v>
      </c>
      <c r="X334" s="561"/>
      <c r="Y334" s="278">
        <f t="shared" si="2872"/>
        <v>0</v>
      </c>
      <c r="Z334" s="561"/>
      <c r="AA334" s="278">
        <f t="shared" si="2873"/>
        <v>0</v>
      </c>
      <c r="AB334" s="561"/>
      <c r="AC334" s="278">
        <f t="shared" si="2874"/>
        <v>0</v>
      </c>
      <c r="AD334" s="561"/>
      <c r="AE334" s="278">
        <f t="shared" si="2875"/>
        <v>0</v>
      </c>
      <c r="AF334" s="561"/>
      <c r="AG334" s="278">
        <f t="shared" si="2876"/>
        <v>0</v>
      </c>
      <c r="AH334" s="561"/>
      <c r="AI334" s="278">
        <f t="shared" si="2877"/>
        <v>0</v>
      </c>
      <c r="AJ334" s="561"/>
      <c r="AK334" s="278">
        <f t="shared" si="2878"/>
        <v>0</v>
      </c>
      <c r="AL334" s="561"/>
      <c r="AM334" s="278">
        <f t="shared" si="2879"/>
        <v>0</v>
      </c>
      <c r="AN334" s="561"/>
      <c r="AO334" s="278">
        <f t="shared" si="2880"/>
        <v>0</v>
      </c>
      <c r="AP334" s="561"/>
      <c r="AQ334" s="278">
        <f t="shared" si="2881"/>
        <v>0</v>
      </c>
      <c r="AR334" s="561"/>
      <c r="AS334" s="278">
        <f t="shared" si="2882"/>
        <v>0</v>
      </c>
      <c r="AT334" s="561"/>
      <c r="AU334" s="278">
        <f t="shared" si="2883"/>
        <v>0</v>
      </c>
      <c r="AV334" s="561"/>
      <c r="AW334" s="278">
        <f t="shared" si="2884"/>
        <v>0</v>
      </c>
      <c r="AX334" s="561"/>
      <c r="AY334" s="278">
        <f t="shared" si="2885"/>
        <v>0</v>
      </c>
      <c r="AZ334" s="561"/>
      <c r="BA334" s="278">
        <f t="shared" si="2886"/>
        <v>0</v>
      </c>
      <c r="BB334" s="561"/>
      <c r="BC334" s="278">
        <f t="shared" si="2887"/>
        <v>0</v>
      </c>
      <c r="BD334" s="561"/>
      <c r="BE334" s="278">
        <f t="shared" si="2888"/>
        <v>0</v>
      </c>
      <c r="BF334" s="561"/>
      <c r="BG334" s="278">
        <f t="shared" si="2889"/>
        <v>0</v>
      </c>
      <c r="BH334" s="561"/>
      <c r="BI334" s="278">
        <f t="shared" si="2890"/>
        <v>0</v>
      </c>
      <c r="BJ334" s="561"/>
      <c r="BK334" s="278">
        <f t="shared" si="2891"/>
        <v>0</v>
      </c>
      <c r="BL334" s="561"/>
      <c r="BM334" s="278">
        <f t="shared" si="2892"/>
        <v>0</v>
      </c>
      <c r="BN334" s="561"/>
      <c r="BO334" s="278">
        <f t="shared" si="2893"/>
        <v>0</v>
      </c>
      <c r="BP334" s="561"/>
      <c r="BQ334" s="563">
        <f t="shared" si="2281"/>
        <v>0</v>
      </c>
      <c r="BR334" s="322">
        <f t="shared" si="2894"/>
        <v>0</v>
      </c>
      <c r="BS334" s="284" t="b">
        <f>D334='Orçamento Detalhado'!J340</f>
        <v>1</v>
      </c>
    </row>
    <row r="335" spans="2:71" ht="18" customHeight="1" outlineLevel="2" thickTop="1" thickBot="1">
      <c r="B335" s="213" t="s">
        <v>751</v>
      </c>
      <c r="C335" s="275" t="str">
        <f>IF(VLOOKUP(B335,'Orçamento Detalhado'!$A$11:$I$531,4,)="","",(VLOOKUP(B335,'Orçamento Detalhado'!$A$11:$I$531,4,)))</f>
        <v xml:space="preserve">Tormeira para lavatório </v>
      </c>
      <c r="D335" s="276" t="str">
        <f>IF(B335="","",VLOOKUP($B335,'Orçamento Detalhado'!$A$11:$J$531,10,))</f>
        <v/>
      </c>
      <c r="E335" s="277">
        <f t="shared" si="2671"/>
        <v>0</v>
      </c>
      <c r="F335" s="574">
        <v>329</v>
      </c>
      <c r="G335" s="278">
        <f t="shared" si="2284"/>
        <v>0</v>
      </c>
      <c r="H335" s="561"/>
      <c r="I335" s="278">
        <f t="shared" si="2864"/>
        <v>0</v>
      </c>
      <c r="J335" s="561"/>
      <c r="K335" s="278">
        <f t="shared" si="2865"/>
        <v>0</v>
      </c>
      <c r="L335" s="561"/>
      <c r="M335" s="278">
        <f t="shared" si="2866"/>
        <v>0</v>
      </c>
      <c r="N335" s="561"/>
      <c r="O335" s="278">
        <f t="shared" si="2867"/>
        <v>0</v>
      </c>
      <c r="P335" s="561"/>
      <c r="Q335" s="278">
        <f t="shared" si="2868"/>
        <v>0</v>
      </c>
      <c r="R335" s="561"/>
      <c r="S335" s="278">
        <f t="shared" si="2869"/>
        <v>0</v>
      </c>
      <c r="T335" s="561"/>
      <c r="U335" s="278">
        <f t="shared" si="2870"/>
        <v>0</v>
      </c>
      <c r="V335" s="561"/>
      <c r="W335" s="278">
        <f t="shared" si="2871"/>
        <v>0</v>
      </c>
      <c r="X335" s="561"/>
      <c r="Y335" s="278">
        <f t="shared" si="2872"/>
        <v>0</v>
      </c>
      <c r="Z335" s="561"/>
      <c r="AA335" s="278">
        <f t="shared" si="2873"/>
        <v>0</v>
      </c>
      <c r="AB335" s="561"/>
      <c r="AC335" s="278">
        <f t="shared" si="2874"/>
        <v>0</v>
      </c>
      <c r="AD335" s="561"/>
      <c r="AE335" s="278">
        <f t="shared" si="2875"/>
        <v>0</v>
      </c>
      <c r="AF335" s="561"/>
      <c r="AG335" s="278">
        <f t="shared" si="2876"/>
        <v>0</v>
      </c>
      <c r="AH335" s="561"/>
      <c r="AI335" s="278">
        <f t="shared" si="2877"/>
        <v>0</v>
      </c>
      <c r="AJ335" s="561"/>
      <c r="AK335" s="278">
        <f t="shared" si="2878"/>
        <v>0</v>
      </c>
      <c r="AL335" s="561"/>
      <c r="AM335" s="278">
        <f t="shared" si="2879"/>
        <v>0</v>
      </c>
      <c r="AN335" s="561"/>
      <c r="AO335" s="278">
        <f t="shared" si="2880"/>
        <v>0</v>
      </c>
      <c r="AP335" s="561"/>
      <c r="AQ335" s="278">
        <f t="shared" si="2881"/>
        <v>0</v>
      </c>
      <c r="AR335" s="561"/>
      <c r="AS335" s="278">
        <f t="shared" si="2882"/>
        <v>0</v>
      </c>
      <c r="AT335" s="561"/>
      <c r="AU335" s="278">
        <f t="shared" si="2883"/>
        <v>0</v>
      </c>
      <c r="AV335" s="561"/>
      <c r="AW335" s="278">
        <f t="shared" si="2884"/>
        <v>0</v>
      </c>
      <c r="AX335" s="561"/>
      <c r="AY335" s="278">
        <f t="shared" si="2885"/>
        <v>0</v>
      </c>
      <c r="AZ335" s="561"/>
      <c r="BA335" s="278">
        <f t="shared" si="2886"/>
        <v>0</v>
      </c>
      <c r="BB335" s="561"/>
      <c r="BC335" s="278">
        <f t="shared" si="2887"/>
        <v>0</v>
      </c>
      <c r="BD335" s="561"/>
      <c r="BE335" s="278">
        <f t="shared" si="2888"/>
        <v>0</v>
      </c>
      <c r="BF335" s="561"/>
      <c r="BG335" s="278">
        <f t="shared" si="2889"/>
        <v>0</v>
      </c>
      <c r="BH335" s="561"/>
      <c r="BI335" s="278">
        <f t="shared" si="2890"/>
        <v>0</v>
      </c>
      <c r="BJ335" s="561"/>
      <c r="BK335" s="278">
        <f t="shared" si="2891"/>
        <v>0</v>
      </c>
      <c r="BL335" s="561"/>
      <c r="BM335" s="278">
        <f t="shared" si="2892"/>
        <v>0</v>
      </c>
      <c r="BN335" s="561"/>
      <c r="BO335" s="278">
        <f t="shared" si="2893"/>
        <v>0</v>
      </c>
      <c r="BP335" s="561"/>
      <c r="BQ335" s="563">
        <f t="shared" si="2281"/>
        <v>0</v>
      </c>
      <c r="BR335" s="322">
        <f t="shared" si="2894"/>
        <v>0</v>
      </c>
      <c r="BS335" s="284" t="b">
        <f>D335='Orçamento Detalhado'!J341</f>
        <v>1</v>
      </c>
    </row>
    <row r="336" spans="2:71" ht="18" customHeight="1" outlineLevel="2" thickTop="1" thickBot="1">
      <c r="B336" s="213" t="s">
        <v>753</v>
      </c>
      <c r="C336" s="275" t="str">
        <f>IF(VLOOKUP(B336,'Orçamento Detalhado'!$A$11:$I$531,4,)="","",(VLOOKUP(B336,'Orçamento Detalhado'!$A$11:$I$531,4,)))</f>
        <v xml:space="preserve">Torneira para cozinha </v>
      </c>
      <c r="D336" s="276" t="str">
        <f>IF(B336="","",VLOOKUP($B336,'Orçamento Detalhado'!$A$11:$J$531,10,))</f>
        <v/>
      </c>
      <c r="E336" s="277">
        <f t="shared" si="2671"/>
        <v>0</v>
      </c>
      <c r="F336" s="574">
        <v>330</v>
      </c>
      <c r="G336" s="278">
        <f t="shared" si="2284"/>
        <v>0</v>
      </c>
      <c r="H336" s="561"/>
      <c r="I336" s="278">
        <f t="shared" si="2864"/>
        <v>0</v>
      </c>
      <c r="J336" s="561"/>
      <c r="K336" s="278">
        <f t="shared" si="2865"/>
        <v>0</v>
      </c>
      <c r="L336" s="561"/>
      <c r="M336" s="278">
        <f t="shared" si="2866"/>
        <v>0</v>
      </c>
      <c r="N336" s="561"/>
      <c r="O336" s="278">
        <f t="shared" si="2867"/>
        <v>0</v>
      </c>
      <c r="P336" s="561"/>
      <c r="Q336" s="278">
        <f t="shared" si="2868"/>
        <v>0</v>
      </c>
      <c r="R336" s="561"/>
      <c r="S336" s="278">
        <f t="shared" si="2869"/>
        <v>0</v>
      </c>
      <c r="T336" s="561"/>
      <c r="U336" s="278">
        <f t="shared" si="2870"/>
        <v>0</v>
      </c>
      <c r="V336" s="561"/>
      <c r="W336" s="278">
        <f t="shared" si="2871"/>
        <v>0</v>
      </c>
      <c r="X336" s="561"/>
      <c r="Y336" s="278">
        <f t="shared" si="2872"/>
        <v>0</v>
      </c>
      <c r="Z336" s="561"/>
      <c r="AA336" s="278">
        <f t="shared" si="2873"/>
        <v>0</v>
      </c>
      <c r="AB336" s="561"/>
      <c r="AC336" s="278">
        <f t="shared" si="2874"/>
        <v>0</v>
      </c>
      <c r="AD336" s="561"/>
      <c r="AE336" s="278">
        <f t="shared" si="2875"/>
        <v>0</v>
      </c>
      <c r="AF336" s="561"/>
      <c r="AG336" s="278">
        <f t="shared" si="2876"/>
        <v>0</v>
      </c>
      <c r="AH336" s="561"/>
      <c r="AI336" s="278">
        <f t="shared" si="2877"/>
        <v>0</v>
      </c>
      <c r="AJ336" s="561"/>
      <c r="AK336" s="278">
        <f t="shared" si="2878"/>
        <v>0</v>
      </c>
      <c r="AL336" s="561"/>
      <c r="AM336" s="278">
        <f t="shared" si="2879"/>
        <v>0</v>
      </c>
      <c r="AN336" s="561"/>
      <c r="AO336" s="278">
        <f t="shared" si="2880"/>
        <v>0</v>
      </c>
      <c r="AP336" s="561"/>
      <c r="AQ336" s="278">
        <f t="shared" si="2881"/>
        <v>0</v>
      </c>
      <c r="AR336" s="561"/>
      <c r="AS336" s="278">
        <f t="shared" si="2882"/>
        <v>0</v>
      </c>
      <c r="AT336" s="561"/>
      <c r="AU336" s="278">
        <f t="shared" si="2883"/>
        <v>0</v>
      </c>
      <c r="AV336" s="561"/>
      <c r="AW336" s="278">
        <f t="shared" si="2884"/>
        <v>0</v>
      </c>
      <c r="AX336" s="561"/>
      <c r="AY336" s="278">
        <f t="shared" si="2885"/>
        <v>0</v>
      </c>
      <c r="AZ336" s="561"/>
      <c r="BA336" s="278">
        <f t="shared" si="2886"/>
        <v>0</v>
      </c>
      <c r="BB336" s="561"/>
      <c r="BC336" s="278">
        <f t="shared" si="2887"/>
        <v>0</v>
      </c>
      <c r="BD336" s="561"/>
      <c r="BE336" s="278">
        <f t="shared" si="2888"/>
        <v>0</v>
      </c>
      <c r="BF336" s="561"/>
      <c r="BG336" s="278">
        <f t="shared" si="2889"/>
        <v>0</v>
      </c>
      <c r="BH336" s="561"/>
      <c r="BI336" s="278">
        <f t="shared" si="2890"/>
        <v>0</v>
      </c>
      <c r="BJ336" s="561"/>
      <c r="BK336" s="278">
        <f t="shared" si="2891"/>
        <v>0</v>
      </c>
      <c r="BL336" s="561"/>
      <c r="BM336" s="278">
        <f t="shared" si="2892"/>
        <v>0</v>
      </c>
      <c r="BN336" s="561"/>
      <c r="BO336" s="278">
        <f t="shared" si="2893"/>
        <v>0</v>
      </c>
      <c r="BP336" s="561"/>
      <c r="BQ336" s="563">
        <f t="shared" si="2281"/>
        <v>0</v>
      </c>
      <c r="BR336" s="322">
        <f t="shared" si="2894"/>
        <v>0</v>
      </c>
      <c r="BS336" s="284" t="b">
        <f>D336='Orçamento Detalhado'!J342</f>
        <v>1</v>
      </c>
    </row>
    <row r="337" spans="2:71" ht="18" customHeight="1" outlineLevel="2" thickTop="1" thickBot="1">
      <c r="B337" s="213" t="s">
        <v>755</v>
      </c>
      <c r="C337" s="275" t="str">
        <f>IF(VLOOKUP(B337,'Orçamento Detalhado'!$A$11:$I$531,4,)="","",(VLOOKUP(B337,'Orçamento Detalhado'!$A$11:$I$531,4,)))</f>
        <v>Torneira para tanque</v>
      </c>
      <c r="D337" s="276" t="str">
        <f>IF(B337="","",VLOOKUP($B337,'Orçamento Detalhado'!$A$11:$J$531,10,))</f>
        <v/>
      </c>
      <c r="E337" s="277">
        <f t="shared" si="2671"/>
        <v>0</v>
      </c>
      <c r="F337" s="574">
        <v>331</v>
      </c>
      <c r="G337" s="278">
        <f t="shared" si="2284"/>
        <v>0</v>
      </c>
      <c r="H337" s="561"/>
      <c r="I337" s="278">
        <f t="shared" si="2864"/>
        <v>0</v>
      </c>
      <c r="J337" s="561"/>
      <c r="K337" s="278">
        <f t="shared" si="2865"/>
        <v>0</v>
      </c>
      <c r="L337" s="561"/>
      <c r="M337" s="278">
        <f t="shared" si="2866"/>
        <v>0</v>
      </c>
      <c r="N337" s="561"/>
      <c r="O337" s="278">
        <f t="shared" si="2867"/>
        <v>0</v>
      </c>
      <c r="P337" s="561"/>
      <c r="Q337" s="278">
        <f t="shared" si="2868"/>
        <v>0</v>
      </c>
      <c r="R337" s="561"/>
      <c r="S337" s="278">
        <f t="shared" si="2869"/>
        <v>0</v>
      </c>
      <c r="T337" s="561"/>
      <c r="U337" s="278">
        <f t="shared" si="2870"/>
        <v>0</v>
      </c>
      <c r="V337" s="561"/>
      <c r="W337" s="278">
        <f t="shared" si="2871"/>
        <v>0</v>
      </c>
      <c r="X337" s="561"/>
      <c r="Y337" s="278">
        <f t="shared" si="2872"/>
        <v>0</v>
      </c>
      <c r="Z337" s="561"/>
      <c r="AA337" s="278">
        <f t="shared" si="2873"/>
        <v>0</v>
      </c>
      <c r="AB337" s="561"/>
      <c r="AC337" s="278">
        <f t="shared" si="2874"/>
        <v>0</v>
      </c>
      <c r="AD337" s="561"/>
      <c r="AE337" s="278">
        <f t="shared" si="2875"/>
        <v>0</v>
      </c>
      <c r="AF337" s="561"/>
      <c r="AG337" s="278">
        <f t="shared" si="2876"/>
        <v>0</v>
      </c>
      <c r="AH337" s="561"/>
      <c r="AI337" s="278">
        <f t="shared" si="2877"/>
        <v>0</v>
      </c>
      <c r="AJ337" s="561"/>
      <c r="AK337" s="278">
        <f t="shared" si="2878"/>
        <v>0</v>
      </c>
      <c r="AL337" s="561"/>
      <c r="AM337" s="278">
        <f t="shared" si="2879"/>
        <v>0</v>
      </c>
      <c r="AN337" s="561"/>
      <c r="AO337" s="278">
        <f t="shared" si="2880"/>
        <v>0</v>
      </c>
      <c r="AP337" s="561"/>
      <c r="AQ337" s="278">
        <f t="shared" si="2881"/>
        <v>0</v>
      </c>
      <c r="AR337" s="561"/>
      <c r="AS337" s="278">
        <f t="shared" si="2882"/>
        <v>0</v>
      </c>
      <c r="AT337" s="561"/>
      <c r="AU337" s="278">
        <f t="shared" si="2883"/>
        <v>0</v>
      </c>
      <c r="AV337" s="561"/>
      <c r="AW337" s="278">
        <f t="shared" si="2884"/>
        <v>0</v>
      </c>
      <c r="AX337" s="561"/>
      <c r="AY337" s="278">
        <f t="shared" si="2885"/>
        <v>0</v>
      </c>
      <c r="AZ337" s="561"/>
      <c r="BA337" s="278">
        <f t="shared" si="2886"/>
        <v>0</v>
      </c>
      <c r="BB337" s="561"/>
      <c r="BC337" s="278">
        <f t="shared" si="2887"/>
        <v>0</v>
      </c>
      <c r="BD337" s="561"/>
      <c r="BE337" s="278">
        <f t="shared" si="2888"/>
        <v>0</v>
      </c>
      <c r="BF337" s="561"/>
      <c r="BG337" s="278">
        <f t="shared" si="2889"/>
        <v>0</v>
      </c>
      <c r="BH337" s="561"/>
      <c r="BI337" s="278">
        <f t="shared" si="2890"/>
        <v>0</v>
      </c>
      <c r="BJ337" s="561"/>
      <c r="BK337" s="278">
        <f t="shared" si="2891"/>
        <v>0</v>
      </c>
      <c r="BL337" s="561"/>
      <c r="BM337" s="278">
        <f t="shared" si="2892"/>
        <v>0</v>
      </c>
      <c r="BN337" s="561"/>
      <c r="BO337" s="278">
        <f t="shared" si="2893"/>
        <v>0</v>
      </c>
      <c r="BP337" s="561"/>
      <c r="BQ337" s="563">
        <f t="shared" si="2281"/>
        <v>0</v>
      </c>
      <c r="BR337" s="322">
        <f t="shared" si="2894"/>
        <v>0</v>
      </c>
      <c r="BS337" s="284" t="b">
        <f>D337='Orçamento Detalhado'!J343</f>
        <v>1</v>
      </c>
    </row>
    <row r="338" spans="2:71" ht="18" customHeight="1" outlineLevel="2" thickTop="1" thickBot="1">
      <c r="B338" s="213" t="s">
        <v>757</v>
      </c>
      <c r="C338" s="275" t="str">
        <f>IF(VLOOKUP(B338,'Orçamento Detalhado'!$A$11:$I$531,4,)="","",(VLOOKUP(B338,'Orçamento Detalhado'!$A$11:$I$531,4,)))</f>
        <v>Torneira para jardim</v>
      </c>
      <c r="D338" s="276" t="str">
        <f>IF(B338="","",VLOOKUP($B338,'Orçamento Detalhado'!$A$11:$J$531,10,))</f>
        <v/>
      </c>
      <c r="E338" s="277">
        <f t="shared" si="2671"/>
        <v>0</v>
      </c>
      <c r="F338" s="574">
        <v>332</v>
      </c>
      <c r="G338" s="278">
        <f t="shared" si="2284"/>
        <v>0</v>
      </c>
      <c r="H338" s="561"/>
      <c r="I338" s="278">
        <f t="shared" si="2864"/>
        <v>0</v>
      </c>
      <c r="J338" s="561"/>
      <c r="K338" s="278">
        <f t="shared" si="2865"/>
        <v>0</v>
      </c>
      <c r="L338" s="561"/>
      <c r="M338" s="278">
        <f t="shared" si="2866"/>
        <v>0</v>
      </c>
      <c r="N338" s="561"/>
      <c r="O338" s="278">
        <f t="shared" si="2867"/>
        <v>0</v>
      </c>
      <c r="P338" s="561"/>
      <c r="Q338" s="278">
        <f t="shared" si="2868"/>
        <v>0</v>
      </c>
      <c r="R338" s="561"/>
      <c r="S338" s="278">
        <f t="shared" si="2869"/>
        <v>0</v>
      </c>
      <c r="T338" s="561"/>
      <c r="U338" s="278">
        <f t="shared" si="2870"/>
        <v>0</v>
      </c>
      <c r="V338" s="561"/>
      <c r="W338" s="278">
        <f t="shared" si="2871"/>
        <v>0</v>
      </c>
      <c r="X338" s="561"/>
      <c r="Y338" s="278">
        <f t="shared" si="2872"/>
        <v>0</v>
      </c>
      <c r="Z338" s="561"/>
      <c r="AA338" s="278">
        <f t="shared" si="2873"/>
        <v>0</v>
      </c>
      <c r="AB338" s="561"/>
      <c r="AC338" s="278">
        <f t="shared" si="2874"/>
        <v>0</v>
      </c>
      <c r="AD338" s="561"/>
      <c r="AE338" s="278">
        <f t="shared" si="2875"/>
        <v>0</v>
      </c>
      <c r="AF338" s="561"/>
      <c r="AG338" s="278">
        <f t="shared" si="2876"/>
        <v>0</v>
      </c>
      <c r="AH338" s="561"/>
      <c r="AI338" s="278">
        <f t="shared" si="2877"/>
        <v>0</v>
      </c>
      <c r="AJ338" s="561"/>
      <c r="AK338" s="278">
        <f t="shared" si="2878"/>
        <v>0</v>
      </c>
      <c r="AL338" s="561"/>
      <c r="AM338" s="278">
        <f t="shared" si="2879"/>
        <v>0</v>
      </c>
      <c r="AN338" s="561"/>
      <c r="AO338" s="278">
        <f t="shared" si="2880"/>
        <v>0</v>
      </c>
      <c r="AP338" s="561"/>
      <c r="AQ338" s="278">
        <f t="shared" si="2881"/>
        <v>0</v>
      </c>
      <c r="AR338" s="561"/>
      <c r="AS338" s="278">
        <f t="shared" si="2882"/>
        <v>0</v>
      </c>
      <c r="AT338" s="561"/>
      <c r="AU338" s="278">
        <f t="shared" si="2883"/>
        <v>0</v>
      </c>
      <c r="AV338" s="561"/>
      <c r="AW338" s="278">
        <f t="shared" si="2884"/>
        <v>0</v>
      </c>
      <c r="AX338" s="561"/>
      <c r="AY338" s="278">
        <f t="shared" si="2885"/>
        <v>0</v>
      </c>
      <c r="AZ338" s="561"/>
      <c r="BA338" s="278">
        <f t="shared" si="2886"/>
        <v>0</v>
      </c>
      <c r="BB338" s="561"/>
      <c r="BC338" s="278">
        <f t="shared" si="2887"/>
        <v>0</v>
      </c>
      <c r="BD338" s="561"/>
      <c r="BE338" s="278">
        <f t="shared" si="2888"/>
        <v>0</v>
      </c>
      <c r="BF338" s="561"/>
      <c r="BG338" s="278">
        <f t="shared" si="2889"/>
        <v>0</v>
      </c>
      <c r="BH338" s="561"/>
      <c r="BI338" s="278">
        <f t="shared" si="2890"/>
        <v>0</v>
      </c>
      <c r="BJ338" s="561"/>
      <c r="BK338" s="278">
        <f t="shared" si="2891"/>
        <v>0</v>
      </c>
      <c r="BL338" s="561"/>
      <c r="BM338" s="278">
        <f t="shared" si="2892"/>
        <v>0</v>
      </c>
      <c r="BN338" s="561"/>
      <c r="BO338" s="278">
        <f t="shared" si="2893"/>
        <v>0</v>
      </c>
      <c r="BP338" s="561"/>
      <c r="BQ338" s="563">
        <f t="shared" si="2281"/>
        <v>0</v>
      </c>
      <c r="BR338" s="322">
        <f t="shared" si="2894"/>
        <v>0</v>
      </c>
      <c r="BS338" s="284" t="b">
        <f>D338='Orçamento Detalhado'!J344</f>
        <v>1</v>
      </c>
    </row>
    <row r="339" spans="2:71" ht="18" customHeight="1" outlineLevel="2" thickTop="1" thickBot="1">
      <c r="B339" s="213" t="s">
        <v>759</v>
      </c>
      <c r="C339" s="275" t="str">
        <f>IF(VLOOKUP(B339,'Orçamento Detalhado'!$A$11:$I$531,4,)="","",(VLOOKUP(B339,'Orçamento Detalhado'!$A$11:$I$531,4,)))</f>
        <v>Acabamento para registro</v>
      </c>
      <c r="D339" s="276" t="str">
        <f>IF(B339="","",VLOOKUP($B339,'Orçamento Detalhado'!$A$11:$J$531,10,))</f>
        <v/>
      </c>
      <c r="E339" s="277">
        <f t="shared" si="2671"/>
        <v>0</v>
      </c>
      <c r="F339" s="574">
        <v>333</v>
      </c>
      <c r="G339" s="278">
        <f t="shared" si="2284"/>
        <v>0</v>
      </c>
      <c r="H339" s="561"/>
      <c r="I339" s="278">
        <f t="shared" si="2864"/>
        <v>0</v>
      </c>
      <c r="J339" s="561"/>
      <c r="K339" s="278">
        <f t="shared" si="2865"/>
        <v>0</v>
      </c>
      <c r="L339" s="561"/>
      <c r="M339" s="278">
        <f t="shared" si="2866"/>
        <v>0</v>
      </c>
      <c r="N339" s="561"/>
      <c r="O339" s="278">
        <f t="shared" si="2867"/>
        <v>0</v>
      </c>
      <c r="P339" s="561"/>
      <c r="Q339" s="278">
        <f t="shared" si="2868"/>
        <v>0</v>
      </c>
      <c r="R339" s="561"/>
      <c r="S339" s="278">
        <f t="shared" si="2869"/>
        <v>0</v>
      </c>
      <c r="T339" s="561"/>
      <c r="U339" s="278">
        <f t="shared" si="2870"/>
        <v>0</v>
      </c>
      <c r="V339" s="561"/>
      <c r="W339" s="278">
        <f t="shared" si="2871"/>
        <v>0</v>
      </c>
      <c r="X339" s="561"/>
      <c r="Y339" s="278">
        <f t="shared" si="2872"/>
        <v>0</v>
      </c>
      <c r="Z339" s="561"/>
      <c r="AA339" s="278">
        <f t="shared" si="2873"/>
        <v>0</v>
      </c>
      <c r="AB339" s="561"/>
      <c r="AC339" s="278">
        <f t="shared" si="2874"/>
        <v>0</v>
      </c>
      <c r="AD339" s="561"/>
      <c r="AE339" s="278">
        <f t="shared" si="2875"/>
        <v>0</v>
      </c>
      <c r="AF339" s="561"/>
      <c r="AG339" s="278">
        <f t="shared" si="2876"/>
        <v>0</v>
      </c>
      <c r="AH339" s="561"/>
      <c r="AI339" s="278">
        <f t="shared" si="2877"/>
        <v>0</v>
      </c>
      <c r="AJ339" s="561"/>
      <c r="AK339" s="278">
        <f t="shared" si="2878"/>
        <v>0</v>
      </c>
      <c r="AL339" s="561"/>
      <c r="AM339" s="278">
        <f t="shared" si="2879"/>
        <v>0</v>
      </c>
      <c r="AN339" s="561"/>
      <c r="AO339" s="278">
        <f t="shared" si="2880"/>
        <v>0</v>
      </c>
      <c r="AP339" s="561"/>
      <c r="AQ339" s="278">
        <f t="shared" si="2881"/>
        <v>0</v>
      </c>
      <c r="AR339" s="561"/>
      <c r="AS339" s="278">
        <f t="shared" si="2882"/>
        <v>0</v>
      </c>
      <c r="AT339" s="561"/>
      <c r="AU339" s="278">
        <f t="shared" si="2883"/>
        <v>0</v>
      </c>
      <c r="AV339" s="561"/>
      <c r="AW339" s="278">
        <f t="shared" si="2884"/>
        <v>0</v>
      </c>
      <c r="AX339" s="561"/>
      <c r="AY339" s="278">
        <f t="shared" si="2885"/>
        <v>0</v>
      </c>
      <c r="AZ339" s="561"/>
      <c r="BA339" s="278">
        <f t="shared" si="2886"/>
        <v>0</v>
      </c>
      <c r="BB339" s="561"/>
      <c r="BC339" s="278">
        <f t="shared" si="2887"/>
        <v>0</v>
      </c>
      <c r="BD339" s="561"/>
      <c r="BE339" s="278">
        <f t="shared" si="2888"/>
        <v>0</v>
      </c>
      <c r="BF339" s="561"/>
      <c r="BG339" s="278">
        <f t="shared" si="2889"/>
        <v>0</v>
      </c>
      <c r="BH339" s="561"/>
      <c r="BI339" s="278">
        <f t="shared" si="2890"/>
        <v>0</v>
      </c>
      <c r="BJ339" s="561"/>
      <c r="BK339" s="278">
        <f t="shared" si="2891"/>
        <v>0</v>
      </c>
      <c r="BL339" s="561"/>
      <c r="BM339" s="278">
        <f t="shared" si="2892"/>
        <v>0</v>
      </c>
      <c r="BN339" s="561"/>
      <c r="BO339" s="278">
        <f t="shared" si="2893"/>
        <v>0</v>
      </c>
      <c r="BP339" s="561"/>
      <c r="BQ339" s="563">
        <f t="shared" si="2281"/>
        <v>0</v>
      </c>
      <c r="BR339" s="322">
        <f t="shared" si="2894"/>
        <v>0</v>
      </c>
      <c r="BS339" s="284" t="b">
        <f>D339='Orçamento Detalhado'!J345</f>
        <v>1</v>
      </c>
    </row>
    <row r="340" spans="2:71" ht="18" customHeight="1" outlineLevel="2" thickTop="1" thickBot="1">
      <c r="B340" s="213" t="s">
        <v>761</v>
      </c>
      <c r="C340" s="275" t="str">
        <f>IF(VLOOKUP(B340,'Orçamento Detalhado'!$A$11:$I$531,4,)="","",(VLOOKUP(B340,'Orçamento Detalhado'!$A$11:$I$531,4,)))</f>
        <v>Kit de instalação para bacia</v>
      </c>
      <c r="D340" s="276" t="str">
        <f>IF(B340="","",VLOOKUP($B340,'Orçamento Detalhado'!$A$11:$J$531,10,))</f>
        <v/>
      </c>
      <c r="E340" s="277">
        <f t="shared" si="2671"/>
        <v>0</v>
      </c>
      <c r="F340" s="574">
        <v>334</v>
      </c>
      <c r="G340" s="278">
        <f t="shared" si="2284"/>
        <v>0</v>
      </c>
      <c r="H340" s="561"/>
      <c r="I340" s="278">
        <f t="shared" si="2864"/>
        <v>0</v>
      </c>
      <c r="J340" s="561"/>
      <c r="K340" s="278">
        <f t="shared" si="2865"/>
        <v>0</v>
      </c>
      <c r="L340" s="561"/>
      <c r="M340" s="278">
        <f t="shared" si="2866"/>
        <v>0</v>
      </c>
      <c r="N340" s="561"/>
      <c r="O340" s="278">
        <f t="shared" si="2867"/>
        <v>0</v>
      </c>
      <c r="P340" s="561"/>
      <c r="Q340" s="278">
        <f t="shared" si="2868"/>
        <v>0</v>
      </c>
      <c r="R340" s="561"/>
      <c r="S340" s="278">
        <f t="shared" si="2869"/>
        <v>0</v>
      </c>
      <c r="T340" s="561"/>
      <c r="U340" s="278">
        <f t="shared" si="2870"/>
        <v>0</v>
      </c>
      <c r="V340" s="561"/>
      <c r="W340" s="278">
        <f t="shared" si="2871"/>
        <v>0</v>
      </c>
      <c r="X340" s="561"/>
      <c r="Y340" s="278">
        <f t="shared" si="2872"/>
        <v>0</v>
      </c>
      <c r="Z340" s="561"/>
      <c r="AA340" s="278">
        <f t="shared" si="2873"/>
        <v>0</v>
      </c>
      <c r="AB340" s="561"/>
      <c r="AC340" s="278">
        <f t="shared" si="2874"/>
        <v>0</v>
      </c>
      <c r="AD340" s="561"/>
      <c r="AE340" s="278">
        <f t="shared" si="2875"/>
        <v>0</v>
      </c>
      <c r="AF340" s="561"/>
      <c r="AG340" s="278">
        <f t="shared" si="2876"/>
        <v>0</v>
      </c>
      <c r="AH340" s="561"/>
      <c r="AI340" s="278">
        <f t="shared" si="2877"/>
        <v>0</v>
      </c>
      <c r="AJ340" s="561"/>
      <c r="AK340" s="278">
        <f t="shared" si="2878"/>
        <v>0</v>
      </c>
      <c r="AL340" s="561"/>
      <c r="AM340" s="278">
        <f t="shared" si="2879"/>
        <v>0</v>
      </c>
      <c r="AN340" s="561"/>
      <c r="AO340" s="278">
        <f t="shared" si="2880"/>
        <v>0</v>
      </c>
      <c r="AP340" s="561"/>
      <c r="AQ340" s="278">
        <f t="shared" si="2881"/>
        <v>0</v>
      </c>
      <c r="AR340" s="561"/>
      <c r="AS340" s="278">
        <f t="shared" si="2882"/>
        <v>0</v>
      </c>
      <c r="AT340" s="561"/>
      <c r="AU340" s="278">
        <f t="shared" si="2883"/>
        <v>0</v>
      </c>
      <c r="AV340" s="561"/>
      <c r="AW340" s="278">
        <f t="shared" si="2884"/>
        <v>0</v>
      </c>
      <c r="AX340" s="561"/>
      <c r="AY340" s="278">
        <f t="shared" si="2885"/>
        <v>0</v>
      </c>
      <c r="AZ340" s="561"/>
      <c r="BA340" s="278">
        <f t="shared" si="2886"/>
        <v>0</v>
      </c>
      <c r="BB340" s="561"/>
      <c r="BC340" s="278">
        <f t="shared" si="2887"/>
        <v>0</v>
      </c>
      <c r="BD340" s="561"/>
      <c r="BE340" s="278">
        <f t="shared" si="2888"/>
        <v>0</v>
      </c>
      <c r="BF340" s="561"/>
      <c r="BG340" s="278">
        <f t="shared" si="2889"/>
        <v>0</v>
      </c>
      <c r="BH340" s="561"/>
      <c r="BI340" s="278">
        <f t="shared" si="2890"/>
        <v>0</v>
      </c>
      <c r="BJ340" s="561"/>
      <c r="BK340" s="278">
        <f t="shared" si="2891"/>
        <v>0</v>
      </c>
      <c r="BL340" s="561"/>
      <c r="BM340" s="278">
        <f t="shared" si="2892"/>
        <v>0</v>
      </c>
      <c r="BN340" s="561"/>
      <c r="BO340" s="278">
        <f t="shared" si="2893"/>
        <v>0</v>
      </c>
      <c r="BP340" s="561"/>
      <c r="BQ340" s="563">
        <f t="shared" si="2281"/>
        <v>0</v>
      </c>
      <c r="BR340" s="322">
        <f t="shared" si="2894"/>
        <v>0</v>
      </c>
      <c r="BS340" s="284" t="b">
        <f>D340='Orçamento Detalhado'!J346</f>
        <v>1</v>
      </c>
    </row>
    <row r="341" spans="2:71" ht="18" customHeight="1" outlineLevel="2" thickTop="1" thickBot="1">
      <c r="B341" s="213" t="s">
        <v>763</v>
      </c>
      <c r="C341" s="275" t="str">
        <f>IF(VLOOKUP(B341,'Orçamento Detalhado'!$A$11:$I$531,4,)="","",(VLOOKUP(B341,'Orçamento Detalhado'!$A$11:$I$531,4,)))</f>
        <v/>
      </c>
      <c r="D341" s="276" t="str">
        <f>IF(B341="","",VLOOKUP($B341,'Orçamento Detalhado'!$A$11:$J$531,10,))</f>
        <v/>
      </c>
      <c r="E341" s="277">
        <f t="shared" ref="E341:E372" si="2895">IFERROR(D341/$D$527,0)</f>
        <v>0</v>
      </c>
      <c r="F341" s="574">
        <v>335</v>
      </c>
      <c r="G341" s="278">
        <f t="shared" si="2284"/>
        <v>0</v>
      </c>
      <c r="H341" s="561"/>
      <c r="I341" s="278">
        <f t="shared" si="2864"/>
        <v>0</v>
      </c>
      <c r="J341" s="561"/>
      <c r="K341" s="278">
        <f t="shared" si="2865"/>
        <v>0</v>
      </c>
      <c r="L341" s="561"/>
      <c r="M341" s="278">
        <f t="shared" si="2866"/>
        <v>0</v>
      </c>
      <c r="N341" s="561"/>
      <c r="O341" s="278">
        <f t="shared" si="2867"/>
        <v>0</v>
      </c>
      <c r="P341" s="561"/>
      <c r="Q341" s="278">
        <f t="shared" si="2868"/>
        <v>0</v>
      </c>
      <c r="R341" s="561"/>
      <c r="S341" s="278">
        <f t="shared" si="2869"/>
        <v>0</v>
      </c>
      <c r="T341" s="561"/>
      <c r="U341" s="278">
        <f t="shared" si="2870"/>
        <v>0</v>
      </c>
      <c r="V341" s="561"/>
      <c r="W341" s="278">
        <f t="shared" si="2871"/>
        <v>0</v>
      </c>
      <c r="X341" s="561"/>
      <c r="Y341" s="278">
        <f t="shared" si="2872"/>
        <v>0</v>
      </c>
      <c r="Z341" s="561"/>
      <c r="AA341" s="278">
        <f t="shared" si="2873"/>
        <v>0</v>
      </c>
      <c r="AB341" s="561"/>
      <c r="AC341" s="278">
        <f t="shared" si="2874"/>
        <v>0</v>
      </c>
      <c r="AD341" s="561"/>
      <c r="AE341" s="278">
        <f t="shared" si="2875"/>
        <v>0</v>
      </c>
      <c r="AF341" s="561"/>
      <c r="AG341" s="278">
        <f t="shared" si="2876"/>
        <v>0</v>
      </c>
      <c r="AH341" s="561"/>
      <c r="AI341" s="278">
        <f t="shared" si="2877"/>
        <v>0</v>
      </c>
      <c r="AJ341" s="561"/>
      <c r="AK341" s="278">
        <f t="shared" si="2878"/>
        <v>0</v>
      </c>
      <c r="AL341" s="561"/>
      <c r="AM341" s="278">
        <f t="shared" si="2879"/>
        <v>0</v>
      </c>
      <c r="AN341" s="561"/>
      <c r="AO341" s="278">
        <f t="shared" si="2880"/>
        <v>0</v>
      </c>
      <c r="AP341" s="561"/>
      <c r="AQ341" s="278">
        <f t="shared" si="2881"/>
        <v>0</v>
      </c>
      <c r="AR341" s="561"/>
      <c r="AS341" s="278">
        <f t="shared" si="2882"/>
        <v>0</v>
      </c>
      <c r="AT341" s="561"/>
      <c r="AU341" s="278">
        <f t="shared" si="2883"/>
        <v>0</v>
      </c>
      <c r="AV341" s="561"/>
      <c r="AW341" s="278">
        <f t="shared" si="2884"/>
        <v>0</v>
      </c>
      <c r="AX341" s="561"/>
      <c r="AY341" s="278">
        <f t="shared" si="2885"/>
        <v>0</v>
      </c>
      <c r="AZ341" s="561"/>
      <c r="BA341" s="278">
        <f t="shared" si="2886"/>
        <v>0</v>
      </c>
      <c r="BB341" s="561"/>
      <c r="BC341" s="278">
        <f t="shared" si="2887"/>
        <v>0</v>
      </c>
      <c r="BD341" s="561"/>
      <c r="BE341" s="278">
        <f t="shared" si="2888"/>
        <v>0</v>
      </c>
      <c r="BF341" s="561"/>
      <c r="BG341" s="278">
        <f t="shared" si="2889"/>
        <v>0</v>
      </c>
      <c r="BH341" s="561"/>
      <c r="BI341" s="278">
        <f t="shared" si="2890"/>
        <v>0</v>
      </c>
      <c r="BJ341" s="561"/>
      <c r="BK341" s="278">
        <f t="shared" si="2891"/>
        <v>0</v>
      </c>
      <c r="BL341" s="561"/>
      <c r="BM341" s="278">
        <f t="shared" si="2892"/>
        <v>0</v>
      </c>
      <c r="BN341" s="561"/>
      <c r="BO341" s="278">
        <f t="shared" si="2893"/>
        <v>0</v>
      </c>
      <c r="BP341" s="561"/>
      <c r="BQ341" s="563">
        <f t="shared" si="2281"/>
        <v>0</v>
      </c>
      <c r="BR341" s="322">
        <f>SUM(G341,I341,K341,M341,O341,Q341,S341,U341,W341,Y341,AA341,AC341,AE341,AG341,AI341,AK341,AM341,AO341,AQ341,AS341,AU341,AW341,AY341,BA341,BC341,BE341,BG341,BI341,BK341,BM341,BO341)</f>
        <v>0</v>
      </c>
      <c r="BS341" s="284" t="b">
        <f>D341='Orçamento Detalhado'!J347</f>
        <v>1</v>
      </c>
    </row>
    <row r="342" spans="2:71" ht="18" customHeight="1" outlineLevel="2" thickTop="1" thickBot="1">
      <c r="B342" s="213" t="s">
        <v>764</v>
      </c>
      <c r="C342" s="275" t="str">
        <f>IF(VLOOKUP(B342,'Orçamento Detalhado'!$A$11:$I$531,4,)="","",(VLOOKUP(B342,'Orçamento Detalhado'!$A$11:$I$531,4,)))</f>
        <v/>
      </c>
      <c r="D342" s="276" t="str">
        <f>IF(B342="","",VLOOKUP($B342,'Orçamento Detalhado'!$A$11:$J$531,10,))</f>
        <v/>
      </c>
      <c r="E342" s="277">
        <f t="shared" si="2895"/>
        <v>0</v>
      </c>
      <c r="F342" s="574">
        <v>336</v>
      </c>
      <c r="G342" s="278">
        <f t="shared" si="2284"/>
        <v>0</v>
      </c>
      <c r="H342" s="561"/>
      <c r="I342" s="278">
        <f t="shared" si="2864"/>
        <v>0</v>
      </c>
      <c r="J342" s="561"/>
      <c r="K342" s="278">
        <f t="shared" si="2865"/>
        <v>0</v>
      </c>
      <c r="L342" s="561"/>
      <c r="M342" s="278">
        <f t="shared" si="2866"/>
        <v>0</v>
      </c>
      <c r="N342" s="561"/>
      <c r="O342" s="278">
        <f t="shared" si="2867"/>
        <v>0</v>
      </c>
      <c r="P342" s="561"/>
      <c r="Q342" s="278">
        <f t="shared" si="2868"/>
        <v>0</v>
      </c>
      <c r="R342" s="561"/>
      <c r="S342" s="278">
        <f t="shared" si="2869"/>
        <v>0</v>
      </c>
      <c r="T342" s="561"/>
      <c r="U342" s="278">
        <f t="shared" si="2870"/>
        <v>0</v>
      </c>
      <c r="V342" s="561"/>
      <c r="W342" s="278">
        <f t="shared" si="2871"/>
        <v>0</v>
      </c>
      <c r="X342" s="561"/>
      <c r="Y342" s="278">
        <f t="shared" si="2872"/>
        <v>0</v>
      </c>
      <c r="Z342" s="561"/>
      <c r="AA342" s="278">
        <f t="shared" si="2873"/>
        <v>0</v>
      </c>
      <c r="AB342" s="561"/>
      <c r="AC342" s="278">
        <f t="shared" si="2874"/>
        <v>0</v>
      </c>
      <c r="AD342" s="561"/>
      <c r="AE342" s="278">
        <f t="shared" si="2875"/>
        <v>0</v>
      </c>
      <c r="AF342" s="561"/>
      <c r="AG342" s="278">
        <f t="shared" si="2876"/>
        <v>0</v>
      </c>
      <c r="AH342" s="561"/>
      <c r="AI342" s="278">
        <f t="shared" si="2877"/>
        <v>0</v>
      </c>
      <c r="AJ342" s="561"/>
      <c r="AK342" s="278">
        <f t="shared" si="2878"/>
        <v>0</v>
      </c>
      <c r="AL342" s="561"/>
      <c r="AM342" s="278">
        <f t="shared" si="2879"/>
        <v>0</v>
      </c>
      <c r="AN342" s="561"/>
      <c r="AO342" s="278">
        <f t="shared" si="2880"/>
        <v>0</v>
      </c>
      <c r="AP342" s="561"/>
      <c r="AQ342" s="278">
        <f t="shared" si="2881"/>
        <v>0</v>
      </c>
      <c r="AR342" s="561"/>
      <c r="AS342" s="278">
        <f t="shared" si="2882"/>
        <v>0</v>
      </c>
      <c r="AT342" s="561"/>
      <c r="AU342" s="278">
        <f t="shared" si="2883"/>
        <v>0</v>
      </c>
      <c r="AV342" s="561" t="s">
        <v>1053</v>
      </c>
      <c r="AW342" s="278">
        <f t="shared" si="2884"/>
        <v>0</v>
      </c>
      <c r="AX342" s="561"/>
      <c r="AY342" s="278">
        <f t="shared" si="2885"/>
        <v>0</v>
      </c>
      <c r="AZ342" s="561"/>
      <c r="BA342" s="278">
        <f t="shared" si="2886"/>
        <v>0</v>
      </c>
      <c r="BB342" s="561" t="s">
        <v>1053</v>
      </c>
      <c r="BC342" s="278">
        <f t="shared" si="2887"/>
        <v>0</v>
      </c>
      <c r="BD342" s="561"/>
      <c r="BE342" s="278">
        <f t="shared" si="2888"/>
        <v>0</v>
      </c>
      <c r="BF342" s="561"/>
      <c r="BG342" s="278">
        <f t="shared" si="2889"/>
        <v>0</v>
      </c>
      <c r="BH342" s="561"/>
      <c r="BI342" s="278">
        <f t="shared" si="2890"/>
        <v>0</v>
      </c>
      <c r="BJ342" s="561"/>
      <c r="BK342" s="278">
        <f t="shared" si="2891"/>
        <v>0</v>
      </c>
      <c r="BL342" s="561"/>
      <c r="BM342" s="278">
        <f t="shared" si="2892"/>
        <v>0</v>
      </c>
      <c r="BN342" s="561"/>
      <c r="BO342" s="278">
        <f t="shared" si="2893"/>
        <v>0</v>
      </c>
      <c r="BP342" s="561"/>
      <c r="BQ342" s="563">
        <f t="shared" si="2281"/>
        <v>0</v>
      </c>
      <c r="BR342" s="322">
        <f t="shared" si="2894"/>
        <v>0</v>
      </c>
      <c r="BS342" s="284" t="b">
        <f>D342='Orçamento Detalhado'!J348</f>
        <v>1</v>
      </c>
    </row>
    <row r="343" spans="2:71" ht="18" customHeight="1" outlineLevel="2" thickTop="1" thickBot="1">
      <c r="B343" s="213" t="s">
        <v>765</v>
      </c>
      <c r="C343" s="275" t="str">
        <f>IF(VLOOKUP(B343,'Orçamento Detalhado'!$A$11:$I$531,4,)="","",(VLOOKUP(B343,'Orçamento Detalhado'!$A$11:$I$531,4,)))</f>
        <v/>
      </c>
      <c r="D343" s="276" t="str">
        <f>IF(B343="","",VLOOKUP($B343,'Orçamento Detalhado'!$A$11:$J$531,10,))</f>
        <v/>
      </c>
      <c r="E343" s="277">
        <f t="shared" si="2895"/>
        <v>0</v>
      </c>
      <c r="F343" s="574">
        <v>337</v>
      </c>
      <c r="G343" s="278">
        <f t="shared" ref="G343:G346" si="2896">IFERROR($D343*H343,0)</f>
        <v>0</v>
      </c>
      <c r="H343" s="561"/>
      <c r="I343" s="278">
        <f t="shared" ref="I343:I346" si="2897">IFERROR($D343*J343,0)</f>
        <v>0</v>
      </c>
      <c r="J343" s="561"/>
      <c r="K343" s="278">
        <f t="shared" ref="K343:K346" si="2898">IFERROR($D343*L343,0)</f>
        <v>0</v>
      </c>
      <c r="L343" s="561"/>
      <c r="M343" s="278">
        <f t="shared" ref="M343:M346" si="2899">IFERROR($D343*N343,0)</f>
        <v>0</v>
      </c>
      <c r="N343" s="561"/>
      <c r="O343" s="278">
        <f t="shared" ref="O343:O346" si="2900">IFERROR($D343*P343,0)</f>
        <v>0</v>
      </c>
      <c r="P343" s="561"/>
      <c r="Q343" s="278">
        <f t="shared" ref="Q343:Q346" si="2901">IFERROR($D343*R343,0)</f>
        <v>0</v>
      </c>
      <c r="R343" s="561"/>
      <c r="S343" s="278">
        <f t="shared" ref="S343:S346" si="2902">IFERROR($D343*T343,0)</f>
        <v>0</v>
      </c>
      <c r="T343" s="561"/>
      <c r="U343" s="278">
        <f t="shared" ref="U343:U346" si="2903">IFERROR($D343*V343,0)</f>
        <v>0</v>
      </c>
      <c r="V343" s="561"/>
      <c r="W343" s="278">
        <f t="shared" ref="W343:W346" si="2904">IFERROR($D343*X343,0)</f>
        <v>0</v>
      </c>
      <c r="X343" s="561"/>
      <c r="Y343" s="278">
        <f t="shared" ref="Y343:Y346" si="2905">IFERROR($D343*Z343,0)</f>
        <v>0</v>
      </c>
      <c r="Z343" s="561"/>
      <c r="AA343" s="278">
        <f t="shared" ref="AA343:AA346" si="2906">IFERROR($D343*AB343,0)</f>
        <v>0</v>
      </c>
      <c r="AB343" s="561"/>
      <c r="AC343" s="278">
        <f t="shared" ref="AC343:AC346" si="2907">IFERROR($D343*AD343,0)</f>
        <v>0</v>
      </c>
      <c r="AD343" s="561"/>
      <c r="AE343" s="278">
        <f t="shared" ref="AE343:AE346" si="2908">IFERROR($D343*AF343,0)</f>
        <v>0</v>
      </c>
      <c r="AF343" s="561"/>
      <c r="AG343" s="278">
        <f t="shared" ref="AG343:AG346" si="2909">IFERROR($D343*AH343,0)</f>
        <v>0</v>
      </c>
      <c r="AH343" s="561"/>
      <c r="AI343" s="278">
        <f t="shared" ref="AI343:AI346" si="2910">IFERROR($D343*AJ343,0)</f>
        <v>0</v>
      </c>
      <c r="AJ343" s="561"/>
      <c r="AK343" s="278">
        <f t="shared" ref="AK343:AK346" si="2911">IFERROR($D343*AL343,0)</f>
        <v>0</v>
      </c>
      <c r="AL343" s="561"/>
      <c r="AM343" s="278">
        <f t="shared" ref="AM343:AM346" si="2912">IFERROR($D343*AN343,0)</f>
        <v>0</v>
      </c>
      <c r="AN343" s="561"/>
      <c r="AO343" s="278">
        <f t="shared" ref="AO343:AO346" si="2913">IFERROR($D343*AP343,0)</f>
        <v>0</v>
      </c>
      <c r="AP343" s="561"/>
      <c r="AQ343" s="278">
        <f t="shared" ref="AQ343:AQ346" si="2914">IFERROR($D343*AR343,0)</f>
        <v>0</v>
      </c>
      <c r="AR343" s="561"/>
      <c r="AS343" s="278">
        <f t="shared" ref="AS343:AS346" si="2915">IFERROR($D343*AT343,0)</f>
        <v>0</v>
      </c>
      <c r="AT343" s="561" t="s">
        <v>1053</v>
      </c>
      <c r="AU343" s="278">
        <f t="shared" ref="AU343:AU346" si="2916">IFERROR($D343*AV343,0)</f>
        <v>0</v>
      </c>
      <c r="AV343" s="561" t="s">
        <v>1053</v>
      </c>
      <c r="AW343" s="278">
        <f t="shared" ref="AW343:AW346" si="2917">IFERROR($D343*AX343,0)</f>
        <v>0</v>
      </c>
      <c r="AX343" s="561" t="s">
        <v>1053</v>
      </c>
      <c r="AY343" s="278">
        <f t="shared" ref="AY343:AY346" si="2918">IFERROR($D343*AZ343,0)</f>
        <v>0</v>
      </c>
      <c r="AZ343" s="561" t="s">
        <v>1053</v>
      </c>
      <c r="BA343" s="278">
        <f t="shared" ref="BA343:BA346" si="2919">IFERROR($D343*BB343,0)</f>
        <v>0</v>
      </c>
      <c r="BB343" s="561" t="s">
        <v>1053</v>
      </c>
      <c r="BC343" s="278">
        <f t="shared" ref="BC343:BC346" si="2920">IFERROR($D343*BD343,0)</f>
        <v>0</v>
      </c>
      <c r="BD343" s="561" t="s">
        <v>1053</v>
      </c>
      <c r="BE343" s="278">
        <f t="shared" ref="BE343:BE346" si="2921">IFERROR($D343*BF343,0)</f>
        <v>0</v>
      </c>
      <c r="BF343" s="561"/>
      <c r="BG343" s="278">
        <f t="shared" ref="BG343:BG346" si="2922">IFERROR($D343*BH343,0)</f>
        <v>0</v>
      </c>
      <c r="BH343" s="561"/>
      <c r="BI343" s="278">
        <f t="shared" ref="BI343:BI346" si="2923">IFERROR($D343*BJ343,0)</f>
        <v>0</v>
      </c>
      <c r="BJ343" s="561"/>
      <c r="BK343" s="278">
        <f t="shared" ref="BK343:BK346" si="2924">IFERROR($D343*BL343,0)</f>
        <v>0</v>
      </c>
      <c r="BL343" s="561"/>
      <c r="BM343" s="278">
        <f t="shared" ref="BM343:BM346" si="2925">IFERROR($D343*BN343,0)</f>
        <v>0</v>
      </c>
      <c r="BN343" s="561"/>
      <c r="BO343" s="278">
        <f t="shared" ref="BO343:BO346" si="2926">IFERROR($D343*BP343,0)</f>
        <v>0</v>
      </c>
      <c r="BP343" s="561"/>
      <c r="BQ343" s="563">
        <f t="shared" ref="BQ343:BQ346" si="2927">SUM(BN343,BL343,BJ343,BH343,BF343,BD343,BB343,AZ343,AX343,AV343,AT343,AR343,AP343,AN343,AL343,AJ343,AH343,AF343,AD343,AB343,Z343,X343,V343,T343,R343,P343,N343,L343,J343,H343,BP343)</f>
        <v>0</v>
      </c>
      <c r="BR343" s="322">
        <f t="shared" si="2894"/>
        <v>0</v>
      </c>
      <c r="BS343" s="284" t="b">
        <f>D343='Orçamento Detalhado'!J349</f>
        <v>1</v>
      </c>
    </row>
    <row r="344" spans="2:71" ht="18" customHeight="1" outlineLevel="2" thickTop="1" thickBot="1">
      <c r="B344" s="213" t="s">
        <v>766</v>
      </c>
      <c r="C344" s="275" t="str">
        <f>IF(VLOOKUP(B344,'Orçamento Detalhado'!$A$11:$I$531,4,)="","",(VLOOKUP(B344,'Orçamento Detalhado'!$A$11:$I$531,4,)))</f>
        <v/>
      </c>
      <c r="D344" s="276" t="str">
        <f>IF(B344="","",VLOOKUP($B344,'Orçamento Detalhado'!$A$11:$J$531,10,))</f>
        <v/>
      </c>
      <c r="E344" s="277">
        <f t="shared" si="2895"/>
        <v>0</v>
      </c>
      <c r="F344" s="574">
        <v>338</v>
      </c>
      <c r="G344" s="278">
        <f t="shared" si="2896"/>
        <v>0</v>
      </c>
      <c r="H344" s="561"/>
      <c r="I344" s="278">
        <f t="shared" si="2897"/>
        <v>0</v>
      </c>
      <c r="J344" s="561"/>
      <c r="K344" s="278">
        <f t="shared" si="2898"/>
        <v>0</v>
      </c>
      <c r="L344" s="561"/>
      <c r="M344" s="278">
        <f t="shared" si="2899"/>
        <v>0</v>
      </c>
      <c r="N344" s="561"/>
      <c r="O344" s="278">
        <f t="shared" si="2900"/>
        <v>0</v>
      </c>
      <c r="P344" s="561"/>
      <c r="Q344" s="278">
        <f t="shared" si="2901"/>
        <v>0</v>
      </c>
      <c r="R344" s="561"/>
      <c r="S344" s="278">
        <f t="shared" si="2902"/>
        <v>0</v>
      </c>
      <c r="T344" s="561"/>
      <c r="U344" s="278">
        <f t="shared" si="2903"/>
        <v>0</v>
      </c>
      <c r="V344" s="561"/>
      <c r="W344" s="278">
        <f t="shared" si="2904"/>
        <v>0</v>
      </c>
      <c r="X344" s="561"/>
      <c r="Y344" s="278">
        <f t="shared" si="2905"/>
        <v>0</v>
      </c>
      <c r="Z344" s="561"/>
      <c r="AA344" s="278">
        <f t="shared" si="2906"/>
        <v>0</v>
      </c>
      <c r="AB344" s="561"/>
      <c r="AC344" s="278">
        <f t="shared" si="2907"/>
        <v>0</v>
      </c>
      <c r="AD344" s="561"/>
      <c r="AE344" s="278">
        <f t="shared" si="2908"/>
        <v>0</v>
      </c>
      <c r="AF344" s="561"/>
      <c r="AG344" s="278">
        <f t="shared" si="2909"/>
        <v>0</v>
      </c>
      <c r="AH344" s="561"/>
      <c r="AI344" s="278">
        <f t="shared" si="2910"/>
        <v>0</v>
      </c>
      <c r="AJ344" s="561"/>
      <c r="AK344" s="278">
        <f t="shared" si="2911"/>
        <v>0</v>
      </c>
      <c r="AL344" s="561"/>
      <c r="AM344" s="278">
        <f t="shared" si="2912"/>
        <v>0</v>
      </c>
      <c r="AN344" s="561"/>
      <c r="AO344" s="278">
        <f t="shared" si="2913"/>
        <v>0</v>
      </c>
      <c r="AP344" s="561"/>
      <c r="AQ344" s="278">
        <f t="shared" si="2914"/>
        <v>0</v>
      </c>
      <c r="AR344" s="561"/>
      <c r="AS344" s="278">
        <f t="shared" si="2915"/>
        <v>0</v>
      </c>
      <c r="AT344" s="561" t="s">
        <v>1053</v>
      </c>
      <c r="AU344" s="278">
        <f t="shared" si="2916"/>
        <v>0</v>
      </c>
      <c r="AV344" s="561" t="s">
        <v>1053</v>
      </c>
      <c r="AW344" s="278">
        <f t="shared" si="2917"/>
        <v>0</v>
      </c>
      <c r="AX344" s="561" t="s">
        <v>1053</v>
      </c>
      <c r="AY344" s="278">
        <f t="shared" si="2918"/>
        <v>0</v>
      </c>
      <c r="AZ344" s="561" t="s">
        <v>1053</v>
      </c>
      <c r="BA344" s="278">
        <f t="shared" si="2919"/>
        <v>0</v>
      </c>
      <c r="BB344" s="561" t="s">
        <v>1053</v>
      </c>
      <c r="BC344" s="278">
        <f t="shared" si="2920"/>
        <v>0</v>
      </c>
      <c r="BD344" s="561" t="s">
        <v>1053</v>
      </c>
      <c r="BE344" s="278">
        <f t="shared" si="2921"/>
        <v>0</v>
      </c>
      <c r="BF344" s="561"/>
      <c r="BG344" s="278">
        <f t="shared" si="2922"/>
        <v>0</v>
      </c>
      <c r="BH344" s="561"/>
      <c r="BI344" s="278">
        <f t="shared" si="2923"/>
        <v>0</v>
      </c>
      <c r="BJ344" s="561"/>
      <c r="BK344" s="278">
        <f t="shared" si="2924"/>
        <v>0</v>
      </c>
      <c r="BL344" s="561"/>
      <c r="BM344" s="278">
        <f t="shared" si="2925"/>
        <v>0</v>
      </c>
      <c r="BN344" s="561"/>
      <c r="BO344" s="278">
        <f t="shared" si="2926"/>
        <v>0</v>
      </c>
      <c r="BP344" s="561"/>
      <c r="BQ344" s="563">
        <f t="shared" si="2927"/>
        <v>0</v>
      </c>
      <c r="BR344" s="322">
        <f t="shared" si="2894"/>
        <v>0</v>
      </c>
      <c r="BS344" s="284" t="b">
        <f>D344='Orçamento Detalhado'!J350</f>
        <v>1</v>
      </c>
    </row>
    <row r="345" spans="2:71" ht="18" customHeight="1" outlineLevel="2" thickTop="1" thickBot="1">
      <c r="B345" s="213" t="s">
        <v>767</v>
      </c>
      <c r="C345" s="275" t="str">
        <f>IF(VLOOKUP(B345,'Orçamento Detalhado'!$A$11:$I$531,4,)="","",(VLOOKUP(B345,'Orçamento Detalhado'!$A$11:$I$531,4,)))</f>
        <v/>
      </c>
      <c r="D345" s="276" t="str">
        <f>IF(B345="","",VLOOKUP($B345,'Orçamento Detalhado'!$A$11:$J$531,10,))</f>
        <v/>
      </c>
      <c r="E345" s="277">
        <f t="shared" si="2895"/>
        <v>0</v>
      </c>
      <c r="F345" s="574">
        <v>339</v>
      </c>
      <c r="G345" s="278">
        <f t="shared" si="2896"/>
        <v>0</v>
      </c>
      <c r="H345" s="561"/>
      <c r="I345" s="278">
        <f t="shared" si="2897"/>
        <v>0</v>
      </c>
      <c r="J345" s="561"/>
      <c r="K345" s="278">
        <f t="shared" si="2898"/>
        <v>0</v>
      </c>
      <c r="L345" s="561"/>
      <c r="M345" s="278">
        <f t="shared" si="2899"/>
        <v>0</v>
      </c>
      <c r="N345" s="561"/>
      <c r="O345" s="278">
        <f t="shared" si="2900"/>
        <v>0</v>
      </c>
      <c r="P345" s="561"/>
      <c r="Q345" s="278">
        <f t="shared" si="2901"/>
        <v>0</v>
      </c>
      <c r="R345" s="561"/>
      <c r="S345" s="278">
        <f t="shared" si="2902"/>
        <v>0</v>
      </c>
      <c r="T345" s="561"/>
      <c r="U345" s="278">
        <f t="shared" si="2903"/>
        <v>0</v>
      </c>
      <c r="V345" s="561"/>
      <c r="W345" s="278">
        <f t="shared" si="2904"/>
        <v>0</v>
      </c>
      <c r="X345" s="561"/>
      <c r="Y345" s="278">
        <f t="shared" si="2905"/>
        <v>0</v>
      </c>
      <c r="Z345" s="561"/>
      <c r="AA345" s="278">
        <f t="shared" si="2906"/>
        <v>0</v>
      </c>
      <c r="AB345" s="561"/>
      <c r="AC345" s="278">
        <f t="shared" si="2907"/>
        <v>0</v>
      </c>
      <c r="AD345" s="561"/>
      <c r="AE345" s="278">
        <f t="shared" si="2908"/>
        <v>0</v>
      </c>
      <c r="AF345" s="561"/>
      <c r="AG345" s="278">
        <f t="shared" si="2909"/>
        <v>0</v>
      </c>
      <c r="AH345" s="561"/>
      <c r="AI345" s="278">
        <f t="shared" si="2910"/>
        <v>0</v>
      </c>
      <c r="AJ345" s="561"/>
      <c r="AK345" s="278">
        <f t="shared" si="2911"/>
        <v>0</v>
      </c>
      <c r="AL345" s="561"/>
      <c r="AM345" s="278">
        <f t="shared" si="2912"/>
        <v>0</v>
      </c>
      <c r="AN345" s="561"/>
      <c r="AO345" s="278">
        <f t="shared" si="2913"/>
        <v>0</v>
      </c>
      <c r="AP345" s="561"/>
      <c r="AQ345" s="278">
        <f t="shared" si="2914"/>
        <v>0</v>
      </c>
      <c r="AR345" s="561"/>
      <c r="AS345" s="278">
        <f t="shared" si="2915"/>
        <v>0</v>
      </c>
      <c r="AT345" s="561" t="s">
        <v>1053</v>
      </c>
      <c r="AU345" s="278">
        <f t="shared" si="2916"/>
        <v>0</v>
      </c>
      <c r="AV345" s="561" t="s">
        <v>1053</v>
      </c>
      <c r="AW345" s="278">
        <f t="shared" si="2917"/>
        <v>0</v>
      </c>
      <c r="AX345" s="561" t="s">
        <v>1053</v>
      </c>
      <c r="AY345" s="278">
        <f t="shared" si="2918"/>
        <v>0</v>
      </c>
      <c r="AZ345" s="561" t="s">
        <v>1053</v>
      </c>
      <c r="BA345" s="278">
        <f t="shared" si="2919"/>
        <v>0</v>
      </c>
      <c r="BB345" s="561" t="s">
        <v>1053</v>
      </c>
      <c r="BC345" s="278">
        <f t="shared" si="2920"/>
        <v>0</v>
      </c>
      <c r="BD345" s="561" t="s">
        <v>1053</v>
      </c>
      <c r="BE345" s="278">
        <f t="shared" si="2921"/>
        <v>0</v>
      </c>
      <c r="BF345" s="561"/>
      <c r="BG345" s="278">
        <f t="shared" si="2922"/>
        <v>0</v>
      </c>
      <c r="BH345" s="561"/>
      <c r="BI345" s="278">
        <f t="shared" si="2923"/>
        <v>0</v>
      </c>
      <c r="BJ345" s="561"/>
      <c r="BK345" s="278">
        <f t="shared" si="2924"/>
        <v>0</v>
      </c>
      <c r="BL345" s="561"/>
      <c r="BM345" s="278">
        <f t="shared" si="2925"/>
        <v>0</v>
      </c>
      <c r="BN345" s="561"/>
      <c r="BO345" s="278">
        <f t="shared" si="2926"/>
        <v>0</v>
      </c>
      <c r="BP345" s="561"/>
      <c r="BQ345" s="563">
        <f t="shared" si="2927"/>
        <v>0</v>
      </c>
      <c r="BR345" s="322">
        <f t="shared" si="2894"/>
        <v>0</v>
      </c>
      <c r="BS345" s="284" t="b">
        <f>D345='Orçamento Detalhado'!J351</f>
        <v>1</v>
      </c>
    </row>
    <row r="346" spans="2:71" ht="18" customHeight="1" outlineLevel="2" thickTop="1" thickBot="1">
      <c r="B346" s="213" t="s">
        <v>768</v>
      </c>
      <c r="C346" s="275" t="str">
        <f>IF(VLOOKUP(B346,'Orçamento Detalhado'!$A$11:$I$531,4,)="","",(VLOOKUP(B346,'Orçamento Detalhado'!$A$11:$I$531,4,)))</f>
        <v/>
      </c>
      <c r="D346" s="276" t="str">
        <f>IF(B346="","",VLOOKUP($B346,'Orçamento Detalhado'!$A$11:$J$531,10,))</f>
        <v/>
      </c>
      <c r="E346" s="277">
        <f t="shared" si="2895"/>
        <v>0</v>
      </c>
      <c r="F346" s="574">
        <v>340</v>
      </c>
      <c r="G346" s="278">
        <f t="shared" si="2896"/>
        <v>0</v>
      </c>
      <c r="H346" s="561"/>
      <c r="I346" s="278">
        <f t="shared" si="2897"/>
        <v>0</v>
      </c>
      <c r="J346" s="561"/>
      <c r="K346" s="278">
        <f t="shared" si="2898"/>
        <v>0</v>
      </c>
      <c r="L346" s="561"/>
      <c r="M346" s="278">
        <f t="shared" si="2899"/>
        <v>0</v>
      </c>
      <c r="N346" s="561"/>
      <c r="O346" s="278">
        <f t="shared" si="2900"/>
        <v>0</v>
      </c>
      <c r="P346" s="561"/>
      <c r="Q346" s="278">
        <f t="shared" si="2901"/>
        <v>0</v>
      </c>
      <c r="R346" s="561"/>
      <c r="S346" s="278">
        <f t="shared" si="2902"/>
        <v>0</v>
      </c>
      <c r="T346" s="561"/>
      <c r="U346" s="278">
        <f t="shared" si="2903"/>
        <v>0</v>
      </c>
      <c r="V346" s="561"/>
      <c r="W346" s="278">
        <f t="shared" si="2904"/>
        <v>0</v>
      </c>
      <c r="X346" s="561"/>
      <c r="Y346" s="278">
        <f t="shared" si="2905"/>
        <v>0</v>
      </c>
      <c r="Z346" s="561"/>
      <c r="AA346" s="278">
        <f t="shared" si="2906"/>
        <v>0</v>
      </c>
      <c r="AB346" s="561"/>
      <c r="AC346" s="278">
        <f t="shared" si="2907"/>
        <v>0</v>
      </c>
      <c r="AD346" s="561"/>
      <c r="AE346" s="278">
        <f t="shared" si="2908"/>
        <v>0</v>
      </c>
      <c r="AF346" s="561"/>
      <c r="AG346" s="278">
        <f t="shared" si="2909"/>
        <v>0</v>
      </c>
      <c r="AH346" s="561"/>
      <c r="AI346" s="278">
        <f t="shared" si="2910"/>
        <v>0</v>
      </c>
      <c r="AJ346" s="561"/>
      <c r="AK346" s="278">
        <f t="shared" si="2911"/>
        <v>0</v>
      </c>
      <c r="AL346" s="561"/>
      <c r="AM346" s="278">
        <f t="shared" si="2912"/>
        <v>0</v>
      </c>
      <c r="AN346" s="561"/>
      <c r="AO346" s="278">
        <f t="shared" si="2913"/>
        <v>0</v>
      </c>
      <c r="AP346" s="561"/>
      <c r="AQ346" s="278">
        <f t="shared" si="2914"/>
        <v>0</v>
      </c>
      <c r="AR346" s="561"/>
      <c r="AS346" s="278">
        <f t="shared" si="2915"/>
        <v>0</v>
      </c>
      <c r="AT346" s="561" t="s">
        <v>1053</v>
      </c>
      <c r="AU346" s="278">
        <f t="shared" si="2916"/>
        <v>0</v>
      </c>
      <c r="AV346" s="561" t="s">
        <v>1053</v>
      </c>
      <c r="AW346" s="278">
        <f t="shared" si="2917"/>
        <v>0</v>
      </c>
      <c r="AX346" s="561" t="s">
        <v>1053</v>
      </c>
      <c r="AY346" s="278">
        <f t="shared" si="2918"/>
        <v>0</v>
      </c>
      <c r="AZ346" s="561" t="s">
        <v>1053</v>
      </c>
      <c r="BA346" s="278">
        <f t="shared" si="2919"/>
        <v>0</v>
      </c>
      <c r="BB346" s="561" t="s">
        <v>1053</v>
      </c>
      <c r="BC346" s="278">
        <f t="shared" si="2920"/>
        <v>0</v>
      </c>
      <c r="BD346" s="561" t="s">
        <v>1053</v>
      </c>
      <c r="BE346" s="278">
        <f t="shared" si="2921"/>
        <v>0</v>
      </c>
      <c r="BF346" s="561"/>
      <c r="BG346" s="278">
        <f t="shared" si="2922"/>
        <v>0</v>
      </c>
      <c r="BH346" s="561"/>
      <c r="BI346" s="278">
        <f t="shared" si="2923"/>
        <v>0</v>
      </c>
      <c r="BJ346" s="561"/>
      <c r="BK346" s="278">
        <f t="shared" si="2924"/>
        <v>0</v>
      </c>
      <c r="BL346" s="561"/>
      <c r="BM346" s="278">
        <f t="shared" si="2925"/>
        <v>0</v>
      </c>
      <c r="BN346" s="561"/>
      <c r="BO346" s="278">
        <f t="shared" si="2926"/>
        <v>0</v>
      </c>
      <c r="BP346" s="561"/>
      <c r="BQ346" s="563">
        <f t="shared" si="2927"/>
        <v>0</v>
      </c>
      <c r="BR346" s="322">
        <f t="shared" si="2894"/>
        <v>0</v>
      </c>
      <c r="BS346" s="284" t="b">
        <f>D346='Orçamento Detalhado'!J352</f>
        <v>1</v>
      </c>
    </row>
    <row r="347" spans="2:71" ht="18" customHeight="1" outlineLevel="1" thickTop="1" thickBot="1">
      <c r="B347" s="260" t="s">
        <v>177</v>
      </c>
      <c r="C347" s="281" t="str">
        <f>IF(B347="","",VLOOKUP(B347,'Orçamento Detalhado'!$A$11:$I$531,4,))</f>
        <v>COMPLEMENTAÇÃO</v>
      </c>
      <c r="D347" s="263">
        <f>SUM(D348:D354)</f>
        <v>0</v>
      </c>
      <c r="E347" s="264">
        <f t="shared" si="2895"/>
        <v>0</v>
      </c>
      <c r="F347" s="574">
        <v>341</v>
      </c>
      <c r="G347" s="265">
        <f>SUM(G348:G354)</f>
        <v>0</v>
      </c>
      <c r="H347" s="560">
        <f>IFERROR(G347/$D347,0)</f>
        <v>0</v>
      </c>
      <c r="I347" s="265">
        <f>SUM(I348:I354)</f>
        <v>0</v>
      </c>
      <c r="J347" s="560">
        <f>IFERROR(I347/$D347,0)</f>
        <v>0</v>
      </c>
      <c r="K347" s="265">
        <f>SUM(K348:K354)</f>
        <v>0</v>
      </c>
      <c r="L347" s="560">
        <f>IFERROR(K347/$D347,0)</f>
        <v>0</v>
      </c>
      <c r="M347" s="265">
        <f>SUM(M348:M354)</f>
        <v>0</v>
      </c>
      <c r="N347" s="560">
        <f>IFERROR(M347/$D347,0)</f>
        <v>0</v>
      </c>
      <c r="O347" s="265">
        <f>SUM(O348:O354)</f>
        <v>0</v>
      </c>
      <c r="P347" s="560">
        <f>IFERROR(O347/$D347,0)</f>
        <v>0</v>
      </c>
      <c r="Q347" s="265">
        <f>SUM(Q348:Q354)</f>
        <v>0</v>
      </c>
      <c r="R347" s="560">
        <f>IFERROR(Q347/$D347,0)</f>
        <v>0</v>
      </c>
      <c r="S347" s="265">
        <f>SUM(S348:S354)</f>
        <v>0</v>
      </c>
      <c r="T347" s="560">
        <f>IFERROR(S347/$D347,0)</f>
        <v>0</v>
      </c>
      <c r="U347" s="265">
        <f>SUM(U348:U354)</f>
        <v>0</v>
      </c>
      <c r="V347" s="560">
        <f>IFERROR(U347/$D347,0)</f>
        <v>0</v>
      </c>
      <c r="W347" s="265">
        <f>SUM(W348:W354)</f>
        <v>0</v>
      </c>
      <c r="X347" s="560">
        <f>IFERROR(W347/$D347,0)</f>
        <v>0</v>
      </c>
      <c r="Y347" s="265">
        <f>SUM(Y348:Y354)</f>
        <v>0</v>
      </c>
      <c r="Z347" s="560">
        <f>IFERROR(Y347/$D347,0)</f>
        <v>0</v>
      </c>
      <c r="AA347" s="265">
        <f>SUM(AA348:AA354)</f>
        <v>0</v>
      </c>
      <c r="AB347" s="560">
        <f>IFERROR(AA347/$D347,0)</f>
        <v>0</v>
      </c>
      <c r="AC347" s="265">
        <f>SUM(AC348:AC354)</f>
        <v>0</v>
      </c>
      <c r="AD347" s="560">
        <f>IFERROR(AC347/$D347,0)</f>
        <v>0</v>
      </c>
      <c r="AE347" s="265">
        <f>SUM(AE348:AE354)</f>
        <v>0</v>
      </c>
      <c r="AF347" s="560">
        <f>IFERROR(AE347/$D347,0)</f>
        <v>0</v>
      </c>
      <c r="AG347" s="265">
        <f>SUM(AG348:AG354)</f>
        <v>0</v>
      </c>
      <c r="AH347" s="560">
        <f>IFERROR(AG347/$D347,0)</f>
        <v>0</v>
      </c>
      <c r="AI347" s="265">
        <f>SUM(AI348:AI354)</f>
        <v>0</v>
      </c>
      <c r="AJ347" s="560">
        <f>IFERROR(AI347/$D347,0)</f>
        <v>0</v>
      </c>
      <c r="AK347" s="265">
        <f>SUM(AK348:AK354)</f>
        <v>0</v>
      </c>
      <c r="AL347" s="560">
        <f>IFERROR(AK347/$D347,0)</f>
        <v>0</v>
      </c>
      <c r="AM347" s="265">
        <f>SUM(AM348:AM354)</f>
        <v>0</v>
      </c>
      <c r="AN347" s="560">
        <f>IFERROR(AM347/$D347,0)</f>
        <v>0</v>
      </c>
      <c r="AO347" s="265">
        <f>SUM(AO348:AO354)</f>
        <v>0</v>
      </c>
      <c r="AP347" s="560">
        <f>IFERROR(AO347/$D347,0)</f>
        <v>0</v>
      </c>
      <c r="AQ347" s="265">
        <f>SUM(AQ348:AQ354)</f>
        <v>0</v>
      </c>
      <c r="AR347" s="560">
        <f>IFERROR(AQ347/$D347,0)</f>
        <v>0</v>
      </c>
      <c r="AS347" s="265">
        <f>SUM(AS348:AS354)</f>
        <v>0</v>
      </c>
      <c r="AT347" s="560">
        <f>IFERROR(AS347/$D347,0)</f>
        <v>0</v>
      </c>
      <c r="AU347" s="265">
        <f>SUM(AU348:AU354)</f>
        <v>0</v>
      </c>
      <c r="AV347" s="560">
        <f>IFERROR(AU347/$D347,0)</f>
        <v>0</v>
      </c>
      <c r="AW347" s="265">
        <f>SUM(AW348:AW354)</f>
        <v>0</v>
      </c>
      <c r="AX347" s="560">
        <f>IFERROR(AW347/$D347,0)</f>
        <v>0</v>
      </c>
      <c r="AY347" s="265">
        <f>SUM(AY348:AY354)</f>
        <v>0</v>
      </c>
      <c r="AZ347" s="560">
        <f>IFERROR(AY347/$D347,0)</f>
        <v>0</v>
      </c>
      <c r="BA347" s="265">
        <f>SUM(BA348:BA354)</f>
        <v>0</v>
      </c>
      <c r="BB347" s="560">
        <f>IFERROR(BA347/$D347,0)</f>
        <v>0</v>
      </c>
      <c r="BC347" s="265">
        <f>SUM(BC348:BC354)</f>
        <v>0</v>
      </c>
      <c r="BD347" s="560">
        <f>IFERROR(BC347/$D347,0)</f>
        <v>0</v>
      </c>
      <c r="BE347" s="265">
        <f>SUM(BE348:BE354)</f>
        <v>0</v>
      </c>
      <c r="BF347" s="560">
        <f>IFERROR(BE347/$D347,0)</f>
        <v>0</v>
      </c>
      <c r="BG347" s="265">
        <f>SUM(BG348:BG354)</f>
        <v>0</v>
      </c>
      <c r="BH347" s="560">
        <f>IFERROR(BG347/$D347,0)</f>
        <v>0</v>
      </c>
      <c r="BI347" s="265">
        <f>SUM(BI348:BI354)</f>
        <v>0</v>
      </c>
      <c r="BJ347" s="560">
        <f>IFERROR(BI347/$D347,0)</f>
        <v>0</v>
      </c>
      <c r="BK347" s="265">
        <f>SUM(BK348:BK354)</f>
        <v>0</v>
      </c>
      <c r="BL347" s="560">
        <f>IFERROR(BK347/$D347,0)</f>
        <v>0</v>
      </c>
      <c r="BM347" s="265">
        <f>SUM(BM348:BM354)</f>
        <v>0</v>
      </c>
      <c r="BN347" s="560">
        <f>IFERROR(BM347/$D347,0)</f>
        <v>0</v>
      </c>
      <c r="BO347" s="265">
        <f>SUM(BO348:BO354)</f>
        <v>0</v>
      </c>
      <c r="BP347" s="560">
        <f>IFERROR(BO347/$D347,0)</f>
        <v>0</v>
      </c>
      <c r="BQ347" s="563">
        <f t="shared" si="2281"/>
        <v>0</v>
      </c>
      <c r="BR347" s="322">
        <f t="shared" si="2894"/>
        <v>0</v>
      </c>
      <c r="BS347" s="284" t="b">
        <f>D347='Orçamento Detalhado'!J353</f>
        <v>1</v>
      </c>
    </row>
    <row r="348" spans="2:71" ht="18" customHeight="1" outlineLevel="2" thickTop="1" thickBot="1">
      <c r="B348" s="213" t="s">
        <v>770</v>
      </c>
      <c r="C348" s="275" t="str">
        <f>IF(VLOOKUP(B348,'Orçamento Detalhado'!$A$11:$I$531,4,)="","",(VLOOKUP(B348,'Orçamento Detalhado'!$A$11:$I$531,4,)))</f>
        <v>Serviço de calafate</v>
      </c>
      <c r="D348" s="276" t="str">
        <f>IF(B348="","",VLOOKUP($B348,'Orçamento Detalhado'!$A$11:$J$531,10,))</f>
        <v/>
      </c>
      <c r="E348" s="277">
        <f t="shared" si="2895"/>
        <v>0</v>
      </c>
      <c r="F348" s="574">
        <v>342</v>
      </c>
      <c r="G348" s="278">
        <f t="shared" si="2284"/>
        <v>0</v>
      </c>
      <c r="H348" s="279"/>
      <c r="I348" s="278">
        <f t="shared" ref="I348:I352" si="2928">IFERROR($D348*J348,0)</f>
        <v>0</v>
      </c>
      <c r="J348" s="279"/>
      <c r="K348" s="278">
        <f t="shared" ref="K348:K352" si="2929">IFERROR($D348*L348,0)</f>
        <v>0</v>
      </c>
      <c r="L348" s="279"/>
      <c r="M348" s="278">
        <f t="shared" ref="M348:M352" si="2930">IFERROR($D348*N348,0)</f>
        <v>0</v>
      </c>
      <c r="N348" s="279"/>
      <c r="O348" s="278">
        <f t="shared" ref="O348:O352" si="2931">IFERROR($D348*P348,0)</f>
        <v>0</v>
      </c>
      <c r="P348" s="279"/>
      <c r="Q348" s="278">
        <f t="shared" ref="Q348:Q352" si="2932">IFERROR($D348*R348,0)</f>
        <v>0</v>
      </c>
      <c r="R348" s="279"/>
      <c r="S348" s="278">
        <f t="shared" ref="S348:S352" si="2933">IFERROR($D348*T348,0)</f>
        <v>0</v>
      </c>
      <c r="T348" s="279"/>
      <c r="U348" s="278">
        <f t="shared" ref="U348:U352" si="2934">IFERROR($D348*V348,0)</f>
        <v>0</v>
      </c>
      <c r="V348" s="279"/>
      <c r="W348" s="278">
        <f t="shared" ref="W348:W352" si="2935">IFERROR($D348*X348,0)</f>
        <v>0</v>
      </c>
      <c r="X348" s="279"/>
      <c r="Y348" s="278">
        <f t="shared" ref="Y348:Y352" si="2936">IFERROR($D348*Z348,0)</f>
        <v>0</v>
      </c>
      <c r="Z348" s="279"/>
      <c r="AA348" s="278">
        <f t="shared" ref="AA348:AA352" si="2937">IFERROR($D348*AB348,0)</f>
        <v>0</v>
      </c>
      <c r="AB348" s="279"/>
      <c r="AC348" s="278">
        <f t="shared" ref="AC348:AC352" si="2938">IFERROR($D348*AD348,0)</f>
        <v>0</v>
      </c>
      <c r="AD348" s="279"/>
      <c r="AE348" s="278">
        <f t="shared" ref="AE348:AE352" si="2939">IFERROR($D348*AF348,0)</f>
        <v>0</v>
      </c>
      <c r="AF348" s="279"/>
      <c r="AG348" s="278">
        <f t="shared" ref="AG348:AG352" si="2940">IFERROR($D348*AH348,0)</f>
        <v>0</v>
      </c>
      <c r="AH348" s="279"/>
      <c r="AI348" s="278">
        <f t="shared" ref="AI348:AI352" si="2941">IFERROR($D348*AJ348,0)</f>
        <v>0</v>
      </c>
      <c r="AJ348" s="279"/>
      <c r="AK348" s="278">
        <f t="shared" ref="AK348:AK352" si="2942">IFERROR($D348*AL348,0)</f>
        <v>0</v>
      </c>
      <c r="AL348" s="279"/>
      <c r="AM348" s="278">
        <f t="shared" ref="AM348:AM352" si="2943">IFERROR($D348*AN348,0)</f>
        <v>0</v>
      </c>
      <c r="AN348" s="279"/>
      <c r="AO348" s="278">
        <f t="shared" ref="AO348:AO352" si="2944">IFERROR($D348*AP348,0)</f>
        <v>0</v>
      </c>
      <c r="AP348" s="279"/>
      <c r="AQ348" s="278">
        <f t="shared" ref="AQ348:AQ352" si="2945">IFERROR($D348*AR348,0)</f>
        <v>0</v>
      </c>
      <c r="AR348" s="279"/>
      <c r="AS348" s="278">
        <f t="shared" ref="AS348:AS352" si="2946">IFERROR($D348*AT348,0)</f>
        <v>0</v>
      </c>
      <c r="AT348" s="279"/>
      <c r="AU348" s="278">
        <f t="shared" ref="AU348:AU352" si="2947">IFERROR($D348*AV348,0)</f>
        <v>0</v>
      </c>
      <c r="AV348" s="561"/>
      <c r="AW348" s="278">
        <f t="shared" ref="AW348:AW352" si="2948">IFERROR($D348*AX348,0)</f>
        <v>0</v>
      </c>
      <c r="AX348" s="561"/>
      <c r="AY348" s="278">
        <f t="shared" ref="AY348:AY352" si="2949">IFERROR($D348*AZ348,0)</f>
        <v>0</v>
      </c>
      <c r="AZ348" s="561"/>
      <c r="BA348" s="278">
        <f t="shared" ref="BA348:BA352" si="2950">IFERROR($D348*BB348,0)</f>
        <v>0</v>
      </c>
      <c r="BB348" s="561"/>
      <c r="BC348" s="278">
        <f t="shared" ref="BC348:BC352" si="2951">IFERROR($D348*BD348,0)</f>
        <v>0</v>
      </c>
      <c r="BD348" s="561"/>
      <c r="BE348" s="278">
        <f t="shared" ref="BE348:BE352" si="2952">IFERROR($D348*BF348,0)</f>
        <v>0</v>
      </c>
      <c r="BF348" s="279"/>
      <c r="BG348" s="278">
        <f t="shared" ref="BG348:BG352" si="2953">IFERROR($D348*BH348,0)</f>
        <v>0</v>
      </c>
      <c r="BH348" s="279"/>
      <c r="BI348" s="278">
        <f t="shared" ref="BI348:BI352" si="2954">IFERROR($D348*BJ348,0)</f>
        <v>0</v>
      </c>
      <c r="BJ348" s="279"/>
      <c r="BK348" s="278">
        <f t="shared" ref="BK348:BK352" si="2955">IFERROR($D348*BL348,0)</f>
        <v>0</v>
      </c>
      <c r="BL348" s="279"/>
      <c r="BM348" s="278">
        <f t="shared" ref="BM348:BM352" si="2956">IFERROR($D348*BN348,0)</f>
        <v>0</v>
      </c>
      <c r="BN348" s="279"/>
      <c r="BO348" s="278">
        <f t="shared" ref="BO348:BO352" si="2957">IFERROR($D348*BP348,0)</f>
        <v>0</v>
      </c>
      <c r="BP348" s="279"/>
      <c r="BQ348" s="563">
        <f t="shared" ref="BQ348:BQ352" si="2958">SUM(BN348,BL348,BJ348,BH348,BF348,BD348,BB348,AZ348,AX348,AV348,AT348,AR348,AP348,AN348,AL348,AJ348,AH348,AF348,AD348,AB348,Z348,X348,V348,T348,R348,P348,N348,L348,J348,H348,BP348)</f>
        <v>0</v>
      </c>
      <c r="BR348" s="322">
        <f t="shared" si="2894"/>
        <v>0</v>
      </c>
      <c r="BS348" s="284" t="b">
        <f>D348='Orçamento Detalhado'!J354</f>
        <v>1</v>
      </c>
    </row>
    <row r="349" spans="2:71" ht="18" customHeight="1" outlineLevel="2" thickTop="1" thickBot="1">
      <c r="B349" s="213" t="s">
        <v>772</v>
      </c>
      <c r="C349" s="275" t="str">
        <f>IF(VLOOKUP(B349,'Orçamento Detalhado'!$A$11:$I$531,4,)="","",(VLOOKUP(B349,'Orçamento Detalhado'!$A$11:$I$531,4,)))</f>
        <v>Sinalização</v>
      </c>
      <c r="D349" s="276" t="str">
        <f>IF(B349="","",VLOOKUP($B349,'Orçamento Detalhado'!$A$11:$J$531,10,))</f>
        <v/>
      </c>
      <c r="E349" s="277">
        <f t="shared" si="2895"/>
        <v>0</v>
      </c>
      <c r="F349" s="574">
        <v>343</v>
      </c>
      <c r="G349" s="278">
        <f t="shared" si="2284"/>
        <v>0</v>
      </c>
      <c r="H349" s="279"/>
      <c r="I349" s="278">
        <f t="shared" si="2928"/>
        <v>0</v>
      </c>
      <c r="J349" s="279"/>
      <c r="K349" s="278">
        <f t="shared" si="2929"/>
        <v>0</v>
      </c>
      <c r="L349" s="279"/>
      <c r="M349" s="278">
        <f t="shared" si="2930"/>
        <v>0</v>
      </c>
      <c r="N349" s="279"/>
      <c r="O349" s="278">
        <f t="shared" si="2931"/>
        <v>0</v>
      </c>
      <c r="P349" s="279"/>
      <c r="Q349" s="278">
        <f t="shared" si="2932"/>
        <v>0</v>
      </c>
      <c r="R349" s="279"/>
      <c r="S349" s="278">
        <f t="shared" si="2933"/>
        <v>0</v>
      </c>
      <c r="T349" s="279"/>
      <c r="U349" s="278">
        <f t="shared" si="2934"/>
        <v>0</v>
      </c>
      <c r="V349" s="279"/>
      <c r="W349" s="278">
        <f t="shared" si="2935"/>
        <v>0</v>
      </c>
      <c r="X349" s="279"/>
      <c r="Y349" s="278">
        <f t="shared" si="2936"/>
        <v>0</v>
      </c>
      <c r="Z349" s="279"/>
      <c r="AA349" s="278">
        <f t="shared" si="2937"/>
        <v>0</v>
      </c>
      <c r="AB349" s="279"/>
      <c r="AC349" s="278">
        <f t="shared" si="2938"/>
        <v>0</v>
      </c>
      <c r="AD349" s="279"/>
      <c r="AE349" s="278">
        <f t="shared" si="2939"/>
        <v>0</v>
      </c>
      <c r="AF349" s="279"/>
      <c r="AG349" s="278">
        <f t="shared" si="2940"/>
        <v>0</v>
      </c>
      <c r="AH349" s="279"/>
      <c r="AI349" s="278">
        <f t="shared" si="2941"/>
        <v>0</v>
      </c>
      <c r="AJ349" s="279"/>
      <c r="AK349" s="278">
        <f t="shared" si="2942"/>
        <v>0</v>
      </c>
      <c r="AL349" s="279"/>
      <c r="AM349" s="278">
        <f t="shared" si="2943"/>
        <v>0</v>
      </c>
      <c r="AN349" s="279"/>
      <c r="AO349" s="278">
        <f t="shared" si="2944"/>
        <v>0</v>
      </c>
      <c r="AP349" s="279"/>
      <c r="AQ349" s="278">
        <f t="shared" si="2945"/>
        <v>0</v>
      </c>
      <c r="AR349" s="279"/>
      <c r="AS349" s="278">
        <f t="shared" si="2946"/>
        <v>0</v>
      </c>
      <c r="AT349" s="279"/>
      <c r="AU349" s="278">
        <f t="shared" si="2947"/>
        <v>0</v>
      </c>
      <c r="AV349" s="561" t="s">
        <v>1053</v>
      </c>
      <c r="AW349" s="278">
        <f t="shared" si="2948"/>
        <v>0</v>
      </c>
      <c r="AX349" s="561" t="s">
        <v>1053</v>
      </c>
      <c r="AY349" s="278">
        <f t="shared" si="2949"/>
        <v>0</v>
      </c>
      <c r="AZ349" s="561" t="s">
        <v>1053</v>
      </c>
      <c r="BA349" s="278">
        <f t="shared" si="2950"/>
        <v>0</v>
      </c>
      <c r="BB349" s="561"/>
      <c r="BC349" s="278">
        <f t="shared" si="2951"/>
        <v>0</v>
      </c>
      <c r="BD349" s="561"/>
      <c r="BE349" s="278">
        <f t="shared" si="2952"/>
        <v>0</v>
      </c>
      <c r="BF349" s="279"/>
      <c r="BG349" s="278">
        <f t="shared" si="2953"/>
        <v>0</v>
      </c>
      <c r="BH349" s="279"/>
      <c r="BI349" s="278">
        <f t="shared" si="2954"/>
        <v>0</v>
      </c>
      <c r="BJ349" s="279"/>
      <c r="BK349" s="278">
        <f t="shared" si="2955"/>
        <v>0</v>
      </c>
      <c r="BL349" s="279"/>
      <c r="BM349" s="278">
        <f t="shared" si="2956"/>
        <v>0</v>
      </c>
      <c r="BN349" s="279"/>
      <c r="BO349" s="278">
        <f t="shared" si="2957"/>
        <v>0</v>
      </c>
      <c r="BP349" s="279"/>
      <c r="BQ349" s="563">
        <f t="shared" si="2958"/>
        <v>0</v>
      </c>
      <c r="BR349" s="322">
        <f t="shared" si="2894"/>
        <v>0</v>
      </c>
      <c r="BS349" s="284" t="b">
        <f>D349='Orçamento Detalhado'!J355</f>
        <v>1</v>
      </c>
    </row>
    <row r="350" spans="2:71" ht="18" customHeight="1" outlineLevel="2" thickTop="1" thickBot="1">
      <c r="B350" s="213" t="s">
        <v>774</v>
      </c>
      <c r="C350" s="275" t="str">
        <f>IF(VLOOKUP(B350,'Orçamento Detalhado'!$A$11:$I$531,4,)="","",(VLOOKUP(B350,'Orçamento Detalhado'!$A$11:$I$531,4,)))</f>
        <v>Limpeza final</v>
      </c>
      <c r="D350" s="276" t="str">
        <f>IF(B350="","",VLOOKUP($B350,'Orçamento Detalhado'!$A$11:$J$531,10,))</f>
        <v/>
      </c>
      <c r="E350" s="277">
        <f t="shared" si="2895"/>
        <v>0</v>
      </c>
      <c r="F350" s="574">
        <v>344</v>
      </c>
      <c r="G350" s="278">
        <f t="shared" si="2284"/>
        <v>0</v>
      </c>
      <c r="H350" s="279"/>
      <c r="I350" s="278">
        <f t="shared" si="2928"/>
        <v>0</v>
      </c>
      <c r="J350" s="279"/>
      <c r="K350" s="278">
        <f t="shared" si="2929"/>
        <v>0</v>
      </c>
      <c r="L350" s="279"/>
      <c r="M350" s="278">
        <f t="shared" si="2930"/>
        <v>0</v>
      </c>
      <c r="N350" s="279"/>
      <c r="O350" s="278">
        <f t="shared" si="2931"/>
        <v>0</v>
      </c>
      <c r="P350" s="279"/>
      <c r="Q350" s="278">
        <f t="shared" si="2932"/>
        <v>0</v>
      </c>
      <c r="R350" s="279"/>
      <c r="S350" s="278">
        <f t="shared" si="2933"/>
        <v>0</v>
      </c>
      <c r="T350" s="279"/>
      <c r="U350" s="278">
        <f t="shared" si="2934"/>
        <v>0</v>
      </c>
      <c r="V350" s="279"/>
      <c r="W350" s="278">
        <f t="shared" si="2935"/>
        <v>0</v>
      </c>
      <c r="X350" s="279"/>
      <c r="Y350" s="278">
        <f t="shared" si="2936"/>
        <v>0</v>
      </c>
      <c r="Z350" s="279"/>
      <c r="AA350" s="278">
        <f t="shared" si="2937"/>
        <v>0</v>
      </c>
      <c r="AB350" s="279"/>
      <c r="AC350" s="278">
        <f t="shared" si="2938"/>
        <v>0</v>
      </c>
      <c r="AD350" s="279"/>
      <c r="AE350" s="278">
        <f t="shared" si="2939"/>
        <v>0</v>
      </c>
      <c r="AF350" s="279"/>
      <c r="AG350" s="278">
        <f t="shared" si="2940"/>
        <v>0</v>
      </c>
      <c r="AH350" s="279"/>
      <c r="AI350" s="278">
        <f t="shared" si="2941"/>
        <v>0</v>
      </c>
      <c r="AJ350" s="279"/>
      <c r="AK350" s="278">
        <f t="shared" si="2942"/>
        <v>0</v>
      </c>
      <c r="AL350" s="279"/>
      <c r="AM350" s="278">
        <f t="shared" si="2943"/>
        <v>0</v>
      </c>
      <c r="AN350" s="279"/>
      <c r="AO350" s="278">
        <f t="shared" si="2944"/>
        <v>0</v>
      </c>
      <c r="AP350" s="279"/>
      <c r="AQ350" s="278">
        <f t="shared" si="2945"/>
        <v>0</v>
      </c>
      <c r="AR350" s="279"/>
      <c r="AS350" s="278">
        <f t="shared" si="2946"/>
        <v>0</v>
      </c>
      <c r="AT350" s="279"/>
      <c r="AU350" s="278">
        <f t="shared" si="2947"/>
        <v>0</v>
      </c>
      <c r="AV350" s="561" t="s">
        <v>1053</v>
      </c>
      <c r="AW350" s="278">
        <f t="shared" si="2948"/>
        <v>0</v>
      </c>
      <c r="AX350" s="561" t="s">
        <v>1053</v>
      </c>
      <c r="AY350" s="278">
        <f t="shared" si="2949"/>
        <v>0</v>
      </c>
      <c r="AZ350" s="561" t="s">
        <v>1053</v>
      </c>
      <c r="BA350" s="278">
        <f t="shared" si="2950"/>
        <v>0</v>
      </c>
      <c r="BB350" s="561"/>
      <c r="BC350" s="278">
        <f t="shared" si="2951"/>
        <v>0</v>
      </c>
      <c r="BD350" s="561"/>
      <c r="BE350" s="278">
        <f t="shared" si="2952"/>
        <v>0</v>
      </c>
      <c r="BF350" s="279"/>
      <c r="BG350" s="278">
        <f t="shared" si="2953"/>
        <v>0</v>
      </c>
      <c r="BH350" s="279"/>
      <c r="BI350" s="278">
        <f t="shared" si="2954"/>
        <v>0</v>
      </c>
      <c r="BJ350" s="279"/>
      <c r="BK350" s="278">
        <f t="shared" si="2955"/>
        <v>0</v>
      </c>
      <c r="BL350" s="279"/>
      <c r="BM350" s="278">
        <f t="shared" si="2956"/>
        <v>0</v>
      </c>
      <c r="BN350" s="279"/>
      <c r="BO350" s="278">
        <f t="shared" si="2957"/>
        <v>0</v>
      </c>
      <c r="BP350" s="279"/>
      <c r="BQ350" s="563">
        <f t="shared" si="2958"/>
        <v>0</v>
      </c>
      <c r="BR350" s="322">
        <f t="shared" si="2894"/>
        <v>0</v>
      </c>
      <c r="BS350" s="284" t="b">
        <f>D350='Orçamento Detalhado'!J356</f>
        <v>1</v>
      </c>
    </row>
    <row r="351" spans="2:71" ht="18" customHeight="1" outlineLevel="2" thickTop="1" thickBot="1">
      <c r="B351" s="213" t="s">
        <v>776</v>
      </c>
      <c r="C351" s="275" t="str">
        <f>IF(VLOOKUP(B351,'Orçamento Detalhado'!$A$11:$I$531,4,)="","",(VLOOKUP(B351,'Orçamento Detalhado'!$A$11:$I$531,4,)))</f>
        <v/>
      </c>
      <c r="D351" s="276" t="str">
        <f>IF(B351="","",VLOOKUP($B351,'Orçamento Detalhado'!$A$11:$J$531,10,))</f>
        <v/>
      </c>
      <c r="E351" s="277">
        <f t="shared" si="2895"/>
        <v>0</v>
      </c>
      <c r="F351" s="574">
        <v>345</v>
      </c>
      <c r="G351" s="278">
        <f t="shared" si="2284"/>
        <v>0</v>
      </c>
      <c r="H351" s="279"/>
      <c r="I351" s="278">
        <f t="shared" si="2928"/>
        <v>0</v>
      </c>
      <c r="J351" s="279"/>
      <c r="K351" s="278">
        <f t="shared" si="2929"/>
        <v>0</v>
      </c>
      <c r="L351" s="279"/>
      <c r="M351" s="278">
        <f t="shared" si="2930"/>
        <v>0</v>
      </c>
      <c r="N351" s="279"/>
      <c r="O351" s="278">
        <f t="shared" si="2931"/>
        <v>0</v>
      </c>
      <c r="P351" s="279"/>
      <c r="Q351" s="278">
        <f t="shared" si="2932"/>
        <v>0</v>
      </c>
      <c r="R351" s="279"/>
      <c r="S351" s="278">
        <f t="shared" si="2933"/>
        <v>0</v>
      </c>
      <c r="T351" s="279"/>
      <c r="U351" s="278">
        <f t="shared" si="2934"/>
        <v>0</v>
      </c>
      <c r="V351" s="279"/>
      <c r="W351" s="278">
        <f t="shared" si="2935"/>
        <v>0</v>
      </c>
      <c r="X351" s="279"/>
      <c r="Y351" s="278">
        <f t="shared" si="2936"/>
        <v>0</v>
      </c>
      <c r="Z351" s="279"/>
      <c r="AA351" s="278">
        <f t="shared" si="2937"/>
        <v>0</v>
      </c>
      <c r="AB351" s="279"/>
      <c r="AC351" s="278">
        <f t="shared" si="2938"/>
        <v>0</v>
      </c>
      <c r="AD351" s="279"/>
      <c r="AE351" s="278">
        <f t="shared" si="2939"/>
        <v>0</v>
      </c>
      <c r="AF351" s="279"/>
      <c r="AG351" s="278">
        <f t="shared" si="2940"/>
        <v>0</v>
      </c>
      <c r="AH351" s="279"/>
      <c r="AI351" s="278">
        <f t="shared" si="2941"/>
        <v>0</v>
      </c>
      <c r="AJ351" s="279"/>
      <c r="AK351" s="278">
        <f t="shared" si="2942"/>
        <v>0</v>
      </c>
      <c r="AL351" s="279"/>
      <c r="AM351" s="278">
        <f t="shared" si="2943"/>
        <v>0</v>
      </c>
      <c r="AN351" s="279"/>
      <c r="AO351" s="278">
        <f t="shared" si="2944"/>
        <v>0</v>
      </c>
      <c r="AP351" s="279"/>
      <c r="AQ351" s="278">
        <f t="shared" si="2945"/>
        <v>0</v>
      </c>
      <c r="AR351" s="279"/>
      <c r="AS351" s="278">
        <f t="shared" si="2946"/>
        <v>0</v>
      </c>
      <c r="AT351" s="279"/>
      <c r="AU351" s="278">
        <f t="shared" si="2947"/>
        <v>0</v>
      </c>
      <c r="AV351" s="561" t="s">
        <v>1053</v>
      </c>
      <c r="AW351" s="278">
        <f t="shared" si="2948"/>
        <v>0</v>
      </c>
      <c r="AX351" s="561" t="s">
        <v>1053</v>
      </c>
      <c r="AY351" s="278">
        <f t="shared" si="2949"/>
        <v>0</v>
      </c>
      <c r="AZ351" s="561" t="s">
        <v>1053</v>
      </c>
      <c r="BA351" s="278">
        <f t="shared" si="2950"/>
        <v>0</v>
      </c>
      <c r="BB351" s="561" t="s">
        <v>1053</v>
      </c>
      <c r="BC351" s="278">
        <f t="shared" si="2951"/>
        <v>0</v>
      </c>
      <c r="BD351" s="561" t="s">
        <v>1053</v>
      </c>
      <c r="BE351" s="278">
        <f t="shared" si="2952"/>
        <v>0</v>
      </c>
      <c r="BF351" s="279"/>
      <c r="BG351" s="278">
        <f t="shared" si="2953"/>
        <v>0</v>
      </c>
      <c r="BH351" s="279"/>
      <c r="BI351" s="278">
        <f t="shared" si="2954"/>
        <v>0</v>
      </c>
      <c r="BJ351" s="279"/>
      <c r="BK351" s="278">
        <f t="shared" si="2955"/>
        <v>0</v>
      </c>
      <c r="BL351" s="279"/>
      <c r="BM351" s="278">
        <f t="shared" si="2956"/>
        <v>0</v>
      </c>
      <c r="BN351" s="279"/>
      <c r="BO351" s="278">
        <f t="shared" si="2957"/>
        <v>0</v>
      </c>
      <c r="BP351" s="279"/>
      <c r="BQ351" s="563">
        <f t="shared" si="2958"/>
        <v>0</v>
      </c>
      <c r="BR351" s="322">
        <f t="shared" si="2894"/>
        <v>0</v>
      </c>
      <c r="BS351" s="284" t="b">
        <f>D351='Orçamento Detalhado'!J357</f>
        <v>1</v>
      </c>
    </row>
    <row r="352" spans="2:71" ht="18" customHeight="1" outlineLevel="2" thickTop="1" thickBot="1">
      <c r="B352" s="213" t="s">
        <v>777</v>
      </c>
      <c r="C352" s="275" t="str">
        <f>IF(VLOOKUP(B352,'Orçamento Detalhado'!$A$11:$I$531,4,)="","",(VLOOKUP(B352,'Orçamento Detalhado'!$A$11:$I$531,4,)))</f>
        <v/>
      </c>
      <c r="D352" s="276" t="str">
        <f>IF(B352="","",VLOOKUP($B352,'Orçamento Detalhado'!$A$11:$J$531,10,))</f>
        <v/>
      </c>
      <c r="E352" s="277">
        <f t="shared" si="2895"/>
        <v>0</v>
      </c>
      <c r="F352" s="574">
        <v>346</v>
      </c>
      <c r="G352" s="278">
        <f t="shared" si="2284"/>
        <v>0</v>
      </c>
      <c r="H352" s="279"/>
      <c r="I352" s="278">
        <f t="shared" si="2928"/>
        <v>0</v>
      </c>
      <c r="J352" s="279"/>
      <c r="K352" s="278">
        <f t="shared" si="2929"/>
        <v>0</v>
      </c>
      <c r="L352" s="279"/>
      <c r="M352" s="278">
        <f t="shared" si="2930"/>
        <v>0</v>
      </c>
      <c r="N352" s="279"/>
      <c r="O352" s="278">
        <f t="shared" si="2931"/>
        <v>0</v>
      </c>
      <c r="P352" s="279"/>
      <c r="Q352" s="278">
        <f t="shared" si="2932"/>
        <v>0</v>
      </c>
      <c r="R352" s="279"/>
      <c r="S352" s="278">
        <f t="shared" si="2933"/>
        <v>0</v>
      </c>
      <c r="T352" s="279"/>
      <c r="U352" s="278">
        <f t="shared" si="2934"/>
        <v>0</v>
      </c>
      <c r="V352" s="279"/>
      <c r="W352" s="278">
        <f t="shared" si="2935"/>
        <v>0</v>
      </c>
      <c r="X352" s="279"/>
      <c r="Y352" s="278">
        <f t="shared" si="2936"/>
        <v>0</v>
      </c>
      <c r="Z352" s="279"/>
      <c r="AA352" s="278">
        <f t="shared" si="2937"/>
        <v>0</v>
      </c>
      <c r="AB352" s="279"/>
      <c r="AC352" s="278">
        <f t="shared" si="2938"/>
        <v>0</v>
      </c>
      <c r="AD352" s="279"/>
      <c r="AE352" s="278">
        <f t="shared" si="2939"/>
        <v>0</v>
      </c>
      <c r="AF352" s="279"/>
      <c r="AG352" s="278">
        <f t="shared" si="2940"/>
        <v>0</v>
      </c>
      <c r="AH352" s="279"/>
      <c r="AI352" s="278">
        <f t="shared" si="2941"/>
        <v>0</v>
      </c>
      <c r="AJ352" s="279"/>
      <c r="AK352" s="278">
        <f t="shared" si="2942"/>
        <v>0</v>
      </c>
      <c r="AL352" s="279"/>
      <c r="AM352" s="278">
        <f t="shared" si="2943"/>
        <v>0</v>
      </c>
      <c r="AN352" s="279"/>
      <c r="AO352" s="278">
        <f t="shared" si="2944"/>
        <v>0</v>
      </c>
      <c r="AP352" s="279"/>
      <c r="AQ352" s="278">
        <f t="shared" si="2945"/>
        <v>0</v>
      </c>
      <c r="AR352" s="279"/>
      <c r="AS352" s="278">
        <f t="shared" si="2946"/>
        <v>0</v>
      </c>
      <c r="AT352" s="279"/>
      <c r="AU352" s="278">
        <f t="shared" si="2947"/>
        <v>0</v>
      </c>
      <c r="AV352" s="561" t="s">
        <v>1053</v>
      </c>
      <c r="AW352" s="278">
        <f t="shared" si="2948"/>
        <v>0</v>
      </c>
      <c r="AX352" s="561" t="s">
        <v>1053</v>
      </c>
      <c r="AY352" s="278">
        <f t="shared" si="2949"/>
        <v>0</v>
      </c>
      <c r="AZ352" s="561" t="s">
        <v>1053</v>
      </c>
      <c r="BA352" s="278">
        <f t="shared" si="2950"/>
        <v>0</v>
      </c>
      <c r="BB352" s="561" t="s">
        <v>1053</v>
      </c>
      <c r="BC352" s="278">
        <f t="shared" si="2951"/>
        <v>0</v>
      </c>
      <c r="BD352" s="561" t="s">
        <v>1053</v>
      </c>
      <c r="BE352" s="278">
        <f t="shared" si="2952"/>
        <v>0</v>
      </c>
      <c r="BF352" s="279"/>
      <c r="BG352" s="278">
        <f t="shared" si="2953"/>
        <v>0</v>
      </c>
      <c r="BH352" s="279"/>
      <c r="BI352" s="278">
        <f t="shared" si="2954"/>
        <v>0</v>
      </c>
      <c r="BJ352" s="279"/>
      <c r="BK352" s="278">
        <f t="shared" si="2955"/>
        <v>0</v>
      </c>
      <c r="BL352" s="279"/>
      <c r="BM352" s="278">
        <f t="shared" si="2956"/>
        <v>0</v>
      </c>
      <c r="BN352" s="279"/>
      <c r="BO352" s="278">
        <f t="shared" si="2957"/>
        <v>0</v>
      </c>
      <c r="BP352" s="279"/>
      <c r="BQ352" s="563">
        <f t="shared" si="2958"/>
        <v>0</v>
      </c>
      <c r="BR352" s="322">
        <f t="shared" si="2894"/>
        <v>0</v>
      </c>
      <c r="BS352" s="284" t="b">
        <f>D352='Orçamento Detalhado'!J358</f>
        <v>1</v>
      </c>
    </row>
    <row r="353" spans="2:71" ht="18" customHeight="1" outlineLevel="2" thickTop="1" thickBot="1">
      <c r="B353" s="213" t="s">
        <v>778</v>
      </c>
      <c r="C353" s="275" t="str">
        <f>IF(VLOOKUP(B353,'Orçamento Detalhado'!$A$11:$I$531,4,)="","",(VLOOKUP(B353,'Orçamento Detalhado'!$A$11:$I$531,4,)))</f>
        <v/>
      </c>
      <c r="D353" s="276" t="str">
        <f>IF(B353="","",VLOOKUP($B353,'Orçamento Detalhado'!$A$11:$J$531,10,))</f>
        <v/>
      </c>
      <c r="E353" s="277">
        <f t="shared" si="2895"/>
        <v>0</v>
      </c>
      <c r="F353" s="574">
        <v>347</v>
      </c>
      <c r="G353" s="278">
        <f t="shared" ref="G353:G354" si="2959">IFERROR($D353*H353,0)</f>
        <v>0</v>
      </c>
      <c r="H353" s="279"/>
      <c r="I353" s="278">
        <f t="shared" ref="I353:I354" si="2960">IFERROR($D353*J353,0)</f>
        <v>0</v>
      </c>
      <c r="J353" s="279"/>
      <c r="K353" s="278">
        <f t="shared" ref="K353:K354" si="2961">IFERROR($D353*L353,0)</f>
        <v>0</v>
      </c>
      <c r="L353" s="279"/>
      <c r="M353" s="278">
        <f t="shared" ref="M353:M354" si="2962">IFERROR($D353*N353,0)</f>
        <v>0</v>
      </c>
      <c r="N353" s="279"/>
      <c r="O353" s="278">
        <f t="shared" ref="O353:O354" si="2963">IFERROR($D353*P353,0)</f>
        <v>0</v>
      </c>
      <c r="P353" s="279"/>
      <c r="Q353" s="278">
        <f t="shared" ref="Q353:Q354" si="2964">IFERROR($D353*R353,0)</f>
        <v>0</v>
      </c>
      <c r="R353" s="279"/>
      <c r="S353" s="278">
        <f t="shared" ref="S353:S354" si="2965">IFERROR($D353*T353,0)</f>
        <v>0</v>
      </c>
      <c r="T353" s="279"/>
      <c r="U353" s="278">
        <f t="shared" ref="U353:U354" si="2966">IFERROR($D353*V353,0)</f>
        <v>0</v>
      </c>
      <c r="V353" s="279"/>
      <c r="W353" s="278">
        <f t="shared" ref="W353:W354" si="2967">IFERROR($D353*X353,0)</f>
        <v>0</v>
      </c>
      <c r="X353" s="279"/>
      <c r="Y353" s="278">
        <f t="shared" ref="Y353:Y354" si="2968">IFERROR($D353*Z353,0)</f>
        <v>0</v>
      </c>
      <c r="Z353" s="279"/>
      <c r="AA353" s="278">
        <f t="shared" ref="AA353:AA354" si="2969">IFERROR($D353*AB353,0)</f>
        <v>0</v>
      </c>
      <c r="AB353" s="279"/>
      <c r="AC353" s="278">
        <f t="shared" ref="AC353:AC354" si="2970">IFERROR($D353*AD353,0)</f>
        <v>0</v>
      </c>
      <c r="AD353" s="279"/>
      <c r="AE353" s="278">
        <f t="shared" ref="AE353:AE354" si="2971">IFERROR($D353*AF353,0)</f>
        <v>0</v>
      </c>
      <c r="AF353" s="279"/>
      <c r="AG353" s="278">
        <f t="shared" ref="AG353:AG354" si="2972">IFERROR($D353*AH353,0)</f>
        <v>0</v>
      </c>
      <c r="AH353" s="279"/>
      <c r="AI353" s="278">
        <f t="shared" ref="AI353:AI354" si="2973">IFERROR($D353*AJ353,0)</f>
        <v>0</v>
      </c>
      <c r="AJ353" s="279"/>
      <c r="AK353" s="278">
        <f t="shared" ref="AK353:AK354" si="2974">IFERROR($D353*AL353,0)</f>
        <v>0</v>
      </c>
      <c r="AL353" s="279"/>
      <c r="AM353" s="278">
        <f t="shared" ref="AM353:AM354" si="2975">IFERROR($D353*AN353,0)</f>
        <v>0</v>
      </c>
      <c r="AN353" s="279"/>
      <c r="AO353" s="278">
        <f t="shared" ref="AO353:AO354" si="2976">IFERROR($D353*AP353,0)</f>
        <v>0</v>
      </c>
      <c r="AP353" s="279"/>
      <c r="AQ353" s="278">
        <f t="shared" ref="AQ353:AQ354" si="2977">IFERROR($D353*AR353,0)</f>
        <v>0</v>
      </c>
      <c r="AR353" s="279"/>
      <c r="AS353" s="278">
        <f t="shared" ref="AS353:AS354" si="2978">IFERROR($D353*AT353,0)</f>
        <v>0</v>
      </c>
      <c r="AT353" s="279"/>
      <c r="AU353" s="278">
        <f t="shared" ref="AU353:AU354" si="2979">IFERROR($D353*AV353,0)</f>
        <v>0</v>
      </c>
      <c r="AV353" s="561" t="s">
        <v>1053</v>
      </c>
      <c r="AW353" s="278">
        <f t="shared" ref="AW353:AW354" si="2980">IFERROR($D353*AX353,0)</f>
        <v>0</v>
      </c>
      <c r="AX353" s="561" t="s">
        <v>1053</v>
      </c>
      <c r="AY353" s="278">
        <f t="shared" ref="AY353:AY354" si="2981">IFERROR($D353*AZ353,0)</f>
        <v>0</v>
      </c>
      <c r="AZ353" s="561" t="s">
        <v>1053</v>
      </c>
      <c r="BA353" s="278">
        <f t="shared" ref="BA353:BA354" si="2982">IFERROR($D353*BB353,0)</f>
        <v>0</v>
      </c>
      <c r="BB353" s="561" t="s">
        <v>1053</v>
      </c>
      <c r="BC353" s="278">
        <f t="shared" ref="BC353:BC354" si="2983">IFERROR($D353*BD353,0)</f>
        <v>0</v>
      </c>
      <c r="BD353" s="561" t="s">
        <v>1053</v>
      </c>
      <c r="BE353" s="278">
        <f t="shared" ref="BE353:BE354" si="2984">IFERROR($D353*BF353,0)</f>
        <v>0</v>
      </c>
      <c r="BF353" s="279"/>
      <c r="BG353" s="278">
        <f t="shared" ref="BG353:BG354" si="2985">IFERROR($D353*BH353,0)</f>
        <v>0</v>
      </c>
      <c r="BH353" s="279"/>
      <c r="BI353" s="278">
        <f t="shared" ref="BI353:BI354" si="2986">IFERROR($D353*BJ353,0)</f>
        <v>0</v>
      </c>
      <c r="BJ353" s="279"/>
      <c r="BK353" s="278">
        <f t="shared" ref="BK353:BK354" si="2987">IFERROR($D353*BL353,0)</f>
        <v>0</v>
      </c>
      <c r="BL353" s="279"/>
      <c r="BM353" s="278">
        <f t="shared" ref="BM353:BM354" si="2988">IFERROR($D353*BN353,0)</f>
        <v>0</v>
      </c>
      <c r="BN353" s="279"/>
      <c r="BO353" s="278">
        <f t="shared" ref="BO353:BO354" si="2989">IFERROR($D353*BP353,0)</f>
        <v>0</v>
      </c>
      <c r="BP353" s="279"/>
      <c r="BQ353" s="563">
        <f t="shared" ref="BQ353:BQ354" si="2990">SUM(BN353,BL353,BJ353,BH353,BF353,BD353,BB353,AZ353,AX353,AV353,AT353,AR353,AP353,AN353,AL353,AJ353,AH353,AF353,AD353,AB353,Z353,X353,V353,T353,R353,P353,N353,L353,J353,H353,BP353)</f>
        <v>0</v>
      </c>
      <c r="BR353" s="322">
        <f t="shared" si="2894"/>
        <v>0</v>
      </c>
      <c r="BS353" s="284" t="b">
        <f>D353='Orçamento Detalhado'!J359</f>
        <v>1</v>
      </c>
    </row>
    <row r="354" spans="2:71" ht="18" customHeight="1" outlineLevel="2" thickTop="1" thickBot="1">
      <c r="B354" s="213" t="s">
        <v>779</v>
      </c>
      <c r="C354" s="275" t="str">
        <f>IF(VLOOKUP(B354,'Orçamento Detalhado'!$A$11:$I$531,4,)="","",(VLOOKUP(B354,'Orçamento Detalhado'!$A$11:$I$531,4,)))</f>
        <v/>
      </c>
      <c r="D354" s="276" t="str">
        <f>IF(B354="","",VLOOKUP($B354,'Orçamento Detalhado'!$A$11:$J$531,10,))</f>
        <v/>
      </c>
      <c r="E354" s="277">
        <f t="shared" si="2895"/>
        <v>0</v>
      </c>
      <c r="F354" s="574">
        <v>348</v>
      </c>
      <c r="G354" s="278">
        <f t="shared" si="2959"/>
        <v>0</v>
      </c>
      <c r="H354" s="279"/>
      <c r="I354" s="278">
        <f t="shared" si="2960"/>
        <v>0</v>
      </c>
      <c r="J354" s="279"/>
      <c r="K354" s="278">
        <f t="shared" si="2961"/>
        <v>0</v>
      </c>
      <c r="L354" s="279"/>
      <c r="M354" s="278">
        <f t="shared" si="2962"/>
        <v>0</v>
      </c>
      <c r="N354" s="279"/>
      <c r="O354" s="278">
        <f t="shared" si="2963"/>
        <v>0</v>
      </c>
      <c r="P354" s="279"/>
      <c r="Q354" s="278">
        <f t="shared" si="2964"/>
        <v>0</v>
      </c>
      <c r="R354" s="279"/>
      <c r="S354" s="278">
        <f t="shared" si="2965"/>
        <v>0</v>
      </c>
      <c r="T354" s="279"/>
      <c r="U354" s="278">
        <f t="shared" si="2966"/>
        <v>0</v>
      </c>
      <c r="V354" s="279"/>
      <c r="W354" s="278">
        <f t="shared" si="2967"/>
        <v>0</v>
      </c>
      <c r="X354" s="279"/>
      <c r="Y354" s="278">
        <f t="shared" si="2968"/>
        <v>0</v>
      </c>
      <c r="Z354" s="279"/>
      <c r="AA354" s="278">
        <f t="shared" si="2969"/>
        <v>0</v>
      </c>
      <c r="AB354" s="279"/>
      <c r="AC354" s="278">
        <f t="shared" si="2970"/>
        <v>0</v>
      </c>
      <c r="AD354" s="279"/>
      <c r="AE354" s="278">
        <f t="shared" si="2971"/>
        <v>0</v>
      </c>
      <c r="AF354" s="279"/>
      <c r="AG354" s="278">
        <f t="shared" si="2972"/>
        <v>0</v>
      </c>
      <c r="AH354" s="279"/>
      <c r="AI354" s="278">
        <f t="shared" si="2973"/>
        <v>0</v>
      </c>
      <c r="AJ354" s="279"/>
      <c r="AK354" s="278">
        <f t="shared" si="2974"/>
        <v>0</v>
      </c>
      <c r="AL354" s="279"/>
      <c r="AM354" s="278">
        <f t="shared" si="2975"/>
        <v>0</v>
      </c>
      <c r="AN354" s="279"/>
      <c r="AO354" s="278">
        <f t="shared" si="2976"/>
        <v>0</v>
      </c>
      <c r="AP354" s="279"/>
      <c r="AQ354" s="278">
        <f t="shared" si="2977"/>
        <v>0</v>
      </c>
      <c r="AR354" s="279"/>
      <c r="AS354" s="278">
        <f t="shared" si="2978"/>
        <v>0</v>
      </c>
      <c r="AT354" s="279"/>
      <c r="AU354" s="278">
        <f t="shared" si="2979"/>
        <v>0</v>
      </c>
      <c r="AV354" s="561" t="s">
        <v>1053</v>
      </c>
      <c r="AW354" s="278">
        <f t="shared" si="2980"/>
        <v>0</v>
      </c>
      <c r="AX354" s="561" t="s">
        <v>1053</v>
      </c>
      <c r="AY354" s="278">
        <f t="shared" si="2981"/>
        <v>0</v>
      </c>
      <c r="AZ354" s="561" t="s">
        <v>1053</v>
      </c>
      <c r="BA354" s="278">
        <f t="shared" si="2982"/>
        <v>0</v>
      </c>
      <c r="BB354" s="561" t="s">
        <v>1053</v>
      </c>
      <c r="BC354" s="278">
        <f t="shared" si="2983"/>
        <v>0</v>
      </c>
      <c r="BD354" s="561" t="s">
        <v>1053</v>
      </c>
      <c r="BE354" s="278">
        <f t="shared" si="2984"/>
        <v>0</v>
      </c>
      <c r="BF354" s="279"/>
      <c r="BG354" s="278">
        <f t="shared" si="2985"/>
        <v>0</v>
      </c>
      <c r="BH354" s="279"/>
      <c r="BI354" s="278">
        <f t="shared" si="2986"/>
        <v>0</v>
      </c>
      <c r="BJ354" s="279"/>
      <c r="BK354" s="278">
        <f t="shared" si="2987"/>
        <v>0</v>
      </c>
      <c r="BL354" s="279"/>
      <c r="BM354" s="278">
        <f t="shared" si="2988"/>
        <v>0</v>
      </c>
      <c r="BN354" s="279"/>
      <c r="BO354" s="278">
        <f t="shared" si="2989"/>
        <v>0</v>
      </c>
      <c r="BP354" s="279"/>
      <c r="BQ354" s="563">
        <f t="shared" si="2990"/>
        <v>0</v>
      </c>
      <c r="BR354" s="322">
        <f t="shared" si="2894"/>
        <v>0</v>
      </c>
      <c r="BS354" s="284" t="b">
        <f>D354='Orçamento Detalhado'!J360</f>
        <v>1</v>
      </c>
    </row>
    <row r="355" spans="2:71" ht="18" customHeight="1" thickTop="1" thickBot="1">
      <c r="B355" s="225">
        <v>3</v>
      </c>
      <c r="C355" s="222" t="str">
        <f>IF(B355="","",VLOOKUP(B355,'Orçamento Detalhado'!$A$11:$I$531,4,))</f>
        <v>INFRA-ESTRUTURA INTERNA (com BDI)</v>
      </c>
      <c r="D355" s="261">
        <f>SUM(D356,D367,D376,D387,D395,D407,D414,D426,D437,D442,D447,D453,D464)</f>
        <v>0</v>
      </c>
      <c r="E355" s="262">
        <f t="shared" si="2895"/>
        <v>0</v>
      </c>
      <c r="F355" s="574">
        <v>349</v>
      </c>
      <c r="G355" s="261">
        <f>SUM(G356,G367,G376,G387,G395,G407,G414,G426,G437,G442,G447,G453,G464)</f>
        <v>0</v>
      </c>
      <c r="H355" s="262">
        <f>IFERROR(G355/$D355,0)</f>
        <v>0</v>
      </c>
      <c r="I355" s="261">
        <f>SUM(I356,I367,I376,I387,I395,I407,I414,I426,I437,I442,I447,I453,I464)</f>
        <v>0</v>
      </c>
      <c r="J355" s="262">
        <f t="shared" ref="J355:BP355" si="2991">IFERROR(I355/$D355,0)</f>
        <v>0</v>
      </c>
      <c r="K355" s="261">
        <f>SUM(K356,K367,K376,K387,K395,K407,K414,K426,K437,K442,K447,K453,K464)</f>
        <v>0</v>
      </c>
      <c r="L355" s="262">
        <f t="shared" si="2991"/>
        <v>0</v>
      </c>
      <c r="M355" s="261">
        <f>SUM(M356,M367,M376,M387,M395,M407,M414,M426,M437,M442,M447,M453,M464)</f>
        <v>0</v>
      </c>
      <c r="N355" s="262">
        <f t="shared" si="2991"/>
        <v>0</v>
      </c>
      <c r="O355" s="261">
        <f>SUM(O356,O367,O376,O387,O395,O407,O414,O426,O437,O442,O447,O453,O464)</f>
        <v>0</v>
      </c>
      <c r="P355" s="262">
        <f t="shared" si="2991"/>
        <v>0</v>
      </c>
      <c r="Q355" s="261">
        <f>SUM(Q356,Q367,Q376,Q387,Q395,Q407,Q414,Q426,Q437,Q442,Q447,Q453,Q464)</f>
        <v>0</v>
      </c>
      <c r="R355" s="262">
        <f t="shared" si="2991"/>
        <v>0</v>
      </c>
      <c r="S355" s="261">
        <f>SUM(S356,S367,S376,S387,S395,S407,S414,S426,S437,S442,S447,S453,S464)</f>
        <v>0</v>
      </c>
      <c r="T355" s="262">
        <f t="shared" si="2991"/>
        <v>0</v>
      </c>
      <c r="U355" s="261">
        <f>SUM(U356,U367,U376,U387,U395,U407,U414,U426,U437,U442,U447,U453,U464)</f>
        <v>0</v>
      </c>
      <c r="V355" s="262">
        <f t="shared" si="2991"/>
        <v>0</v>
      </c>
      <c r="W355" s="261">
        <f>SUM(W356,W367,W376,W387,W395,W407,W414,W426,W437,W442,W447,W453,W464)</f>
        <v>0</v>
      </c>
      <c r="X355" s="262">
        <f t="shared" si="2991"/>
        <v>0</v>
      </c>
      <c r="Y355" s="261">
        <f>SUM(Y356,Y367,Y376,Y387,Y395,Y407,Y414,Y426,Y437,Y442,Y447,Y453,Y464)</f>
        <v>0</v>
      </c>
      <c r="Z355" s="262">
        <f t="shared" si="2991"/>
        <v>0</v>
      </c>
      <c r="AA355" s="261">
        <f>SUM(AA356,AA367,AA376,AA387,AA395,AA407,AA414,AA426,AA437,AA442,AA447,AA453,AA464)</f>
        <v>0</v>
      </c>
      <c r="AB355" s="262">
        <f t="shared" si="2991"/>
        <v>0</v>
      </c>
      <c r="AC355" s="261">
        <f>SUM(AC356,AC367,AC376,AC387,AC395,AC407,AC414,AC426,AC437,AC442,AC447,AC453,AC464)</f>
        <v>0</v>
      </c>
      <c r="AD355" s="262">
        <f t="shared" si="2991"/>
        <v>0</v>
      </c>
      <c r="AE355" s="261">
        <f>SUM(AE356,AE367,AE376,AE387,AE395,AE407,AE414,AE426,AE437,AE442,AE447,AE453,AE464)</f>
        <v>0</v>
      </c>
      <c r="AF355" s="262">
        <f t="shared" si="2991"/>
        <v>0</v>
      </c>
      <c r="AG355" s="261">
        <f>SUM(AG356,AG367,AG376,AG387,AG395,AG407,AG414,AG426,AG437,AG442,AG447,AG453,AG464)</f>
        <v>0</v>
      </c>
      <c r="AH355" s="262">
        <f t="shared" si="2991"/>
        <v>0</v>
      </c>
      <c r="AI355" s="261">
        <f>SUM(AI356,AI367,AI376,AI387,AI395,AI407,AI414,AI426,AI437,AI442,AI447,AI453,AI464)</f>
        <v>0</v>
      </c>
      <c r="AJ355" s="262">
        <f t="shared" si="2991"/>
        <v>0</v>
      </c>
      <c r="AK355" s="261">
        <f>SUM(AK356,AK367,AK376,AK387,AK395,AK407,AK414,AK426,AK437,AK442,AK447,AK453,AK464)</f>
        <v>0</v>
      </c>
      <c r="AL355" s="262">
        <f t="shared" si="2991"/>
        <v>0</v>
      </c>
      <c r="AM355" s="261">
        <f>SUM(AM356,AM367,AM376,AM387,AM395,AM407,AM414,AM426,AM437,AM442,AM447,AM453,AM464)</f>
        <v>0</v>
      </c>
      <c r="AN355" s="262">
        <f t="shared" si="2991"/>
        <v>0</v>
      </c>
      <c r="AO355" s="261">
        <f>SUM(AO356,AO367,AO376,AO387,AO395,AO407,AO414,AO426,AO437,AO442,AO447,AO453,AO464)</f>
        <v>0</v>
      </c>
      <c r="AP355" s="262">
        <f t="shared" si="2991"/>
        <v>0</v>
      </c>
      <c r="AQ355" s="261">
        <f>SUM(AQ356,AQ367,AQ376,AQ387,AQ395,AQ407,AQ414,AQ426,AQ437,AQ442,AQ447,AQ453,AQ464)</f>
        <v>0</v>
      </c>
      <c r="AR355" s="262">
        <f t="shared" si="2991"/>
        <v>0</v>
      </c>
      <c r="AS355" s="261">
        <f>SUM(AS356,AS367,AS376,AS387,AS395,AS407,AS414,AS426,AS437,AS442,AS447,AS453,AS464)</f>
        <v>0</v>
      </c>
      <c r="AT355" s="262">
        <f t="shared" si="2991"/>
        <v>0</v>
      </c>
      <c r="AU355" s="261">
        <f>SUM(AU356,AU367,AU376,AU387,AU395,AU407,AU414,AU426,AU437,AU442,AU447,AU453,AU464)</f>
        <v>0</v>
      </c>
      <c r="AV355" s="262">
        <f t="shared" si="2991"/>
        <v>0</v>
      </c>
      <c r="AW355" s="261">
        <f>SUM(AW356,AW367,AW376,AW387,AW395,AW407,AW414,AW426,AW437,AW442,AW447,AW453,AW464)</f>
        <v>0</v>
      </c>
      <c r="AX355" s="262">
        <f t="shared" si="2991"/>
        <v>0</v>
      </c>
      <c r="AY355" s="261">
        <f>SUM(AY356,AY367,AY376,AY387,AY395,AY407,AY414,AY426,AY437,AY442,AY447,AY453,AY464)</f>
        <v>0</v>
      </c>
      <c r="AZ355" s="262">
        <f t="shared" si="2991"/>
        <v>0</v>
      </c>
      <c r="BA355" s="261">
        <f>SUM(BA356,BA367,BA376,BA387,BA395,BA407,BA414,BA426,BA437,BA442,BA447,BA453,BA464)</f>
        <v>0</v>
      </c>
      <c r="BB355" s="262">
        <f t="shared" si="2991"/>
        <v>0</v>
      </c>
      <c r="BC355" s="261">
        <f>SUM(BC356,BC367,BC376,BC387,BC395,BC407,BC414,BC426,BC437,BC442,BC447,BC453,BC464)</f>
        <v>0</v>
      </c>
      <c r="BD355" s="262">
        <f t="shared" si="2991"/>
        <v>0</v>
      </c>
      <c r="BE355" s="261">
        <f>SUM(BE356,BE367,BE376,BE387,BE395,BE407,BE414,BE426,BE437,BE442,BE447,BE453,BE464)</f>
        <v>0</v>
      </c>
      <c r="BF355" s="262">
        <f t="shared" si="2991"/>
        <v>0</v>
      </c>
      <c r="BG355" s="261">
        <f>SUM(BG356,BG367,BG376,BG387,BG395,BG407,BG414,BG426,BG437,BG442,BG447,BG453,BG464)</f>
        <v>0</v>
      </c>
      <c r="BH355" s="262">
        <f t="shared" si="2991"/>
        <v>0</v>
      </c>
      <c r="BI355" s="261">
        <f>SUM(BI356,BI367,BI376,BI387,BI395,BI407,BI414,BI426,BI437,BI442,BI447,BI453,BI464)</f>
        <v>0</v>
      </c>
      <c r="BJ355" s="262">
        <f t="shared" si="2991"/>
        <v>0</v>
      </c>
      <c r="BK355" s="261">
        <f>SUM(BK356,BK367,BK376,BK387,BK395,BK407,BK414,BK426,BK437,BK442,BK447,BK453,BK464)</f>
        <v>0</v>
      </c>
      <c r="BL355" s="262">
        <f t="shared" si="2991"/>
        <v>0</v>
      </c>
      <c r="BM355" s="261">
        <f>SUM(BM356,BM367,BM376,BM387,BM395,BM407,BM414,BM426,BM437,BM442,BM447,BM453,BM464)</f>
        <v>0</v>
      </c>
      <c r="BN355" s="262">
        <f t="shared" si="2991"/>
        <v>0</v>
      </c>
      <c r="BO355" s="261">
        <f>SUM(BO356,BO367,BO376,BO387,BO395,BO407,BO414,BO426,BO437,BO442,BO447,BO453,BO464)</f>
        <v>0</v>
      </c>
      <c r="BP355" s="262">
        <f t="shared" si="2991"/>
        <v>0</v>
      </c>
      <c r="BQ355" s="563">
        <f t="shared" ref="BQ355:BQ472" si="2992">SUM(BN355,BL355,BJ355,BH355,BF355,BD355,BB355,AZ355,AX355,AV355,AT355,AR355,AP355,AN355,AL355,AJ355,AH355,AF355,AD355,AB355,Z355,X355,V355,T355,R355,P355,N355,L355,J355,H355,BP355)</f>
        <v>0</v>
      </c>
      <c r="BR355" s="322">
        <f t="shared" si="2894"/>
        <v>0</v>
      </c>
      <c r="BS355" s="284" t="b">
        <f>D355='Orçamento Detalhado'!J361</f>
        <v>1</v>
      </c>
    </row>
    <row r="356" spans="2:71" ht="18" customHeight="1" outlineLevel="1" thickTop="1" thickBot="1">
      <c r="B356" s="260" t="s">
        <v>780</v>
      </c>
      <c r="C356" s="281" t="str">
        <f>IF(B356="","",VLOOKUP(B356,'Orçamento Detalhado'!$A$11:$I$531,4,))</f>
        <v>TERRAPLANAGEM</v>
      </c>
      <c r="D356" s="263">
        <f>SUM(D357:D366)</f>
        <v>0</v>
      </c>
      <c r="E356" s="264">
        <f t="shared" si="2895"/>
        <v>0</v>
      </c>
      <c r="F356" s="574">
        <v>350</v>
      </c>
      <c r="G356" s="263">
        <f>SUM(G357:G366)</f>
        <v>0</v>
      </c>
      <c r="H356" s="560">
        <f>IFERROR(G356/$D356,0)</f>
        <v>0</v>
      </c>
      <c r="I356" s="263">
        <f t="shared" ref="I356" si="2993">SUM(I357:I366)</f>
        <v>0</v>
      </c>
      <c r="J356" s="560">
        <f t="shared" ref="J356:BP356" si="2994">IFERROR(I356/$D356,0)</f>
        <v>0</v>
      </c>
      <c r="K356" s="263">
        <f t="shared" ref="K356" si="2995">SUM(K357:K366)</f>
        <v>0</v>
      </c>
      <c r="L356" s="560">
        <f t="shared" si="2994"/>
        <v>0</v>
      </c>
      <c r="M356" s="263">
        <f t="shared" ref="M356" si="2996">SUM(M357:M366)</f>
        <v>0</v>
      </c>
      <c r="N356" s="560">
        <f t="shared" si="2994"/>
        <v>0</v>
      </c>
      <c r="O356" s="263">
        <f t="shared" ref="O356" si="2997">SUM(O357:O366)</f>
        <v>0</v>
      </c>
      <c r="P356" s="560">
        <f t="shared" si="2994"/>
        <v>0</v>
      </c>
      <c r="Q356" s="263">
        <f t="shared" ref="Q356" si="2998">SUM(Q357:Q366)</f>
        <v>0</v>
      </c>
      <c r="R356" s="560">
        <f t="shared" si="2994"/>
        <v>0</v>
      </c>
      <c r="S356" s="263">
        <f t="shared" ref="S356" si="2999">SUM(S357:S366)</f>
        <v>0</v>
      </c>
      <c r="T356" s="560">
        <f t="shared" si="2994"/>
        <v>0</v>
      </c>
      <c r="U356" s="263">
        <f t="shared" ref="U356" si="3000">SUM(U357:U366)</f>
        <v>0</v>
      </c>
      <c r="V356" s="560">
        <f t="shared" si="2994"/>
        <v>0</v>
      </c>
      <c r="W356" s="263">
        <f t="shared" ref="W356" si="3001">SUM(W357:W366)</f>
        <v>0</v>
      </c>
      <c r="X356" s="560">
        <f t="shared" si="2994"/>
        <v>0</v>
      </c>
      <c r="Y356" s="263">
        <f t="shared" ref="Y356" si="3002">SUM(Y357:Y366)</f>
        <v>0</v>
      </c>
      <c r="Z356" s="560">
        <f t="shared" si="2994"/>
        <v>0</v>
      </c>
      <c r="AA356" s="263">
        <f t="shared" ref="AA356" si="3003">SUM(AA357:AA366)</f>
        <v>0</v>
      </c>
      <c r="AB356" s="560">
        <f t="shared" si="2994"/>
        <v>0</v>
      </c>
      <c r="AC356" s="263">
        <f t="shared" ref="AC356" si="3004">SUM(AC357:AC366)</f>
        <v>0</v>
      </c>
      <c r="AD356" s="560">
        <f t="shared" si="2994"/>
        <v>0</v>
      </c>
      <c r="AE356" s="263">
        <f t="shared" ref="AE356" si="3005">SUM(AE357:AE366)</f>
        <v>0</v>
      </c>
      <c r="AF356" s="560">
        <f t="shared" si="2994"/>
        <v>0</v>
      </c>
      <c r="AG356" s="263">
        <f t="shared" ref="AG356" si="3006">SUM(AG357:AG366)</f>
        <v>0</v>
      </c>
      <c r="AH356" s="560">
        <f t="shared" si="2994"/>
        <v>0</v>
      </c>
      <c r="AI356" s="263">
        <f t="shared" ref="AI356" si="3007">SUM(AI357:AI366)</f>
        <v>0</v>
      </c>
      <c r="AJ356" s="560">
        <f t="shared" si="2994"/>
        <v>0</v>
      </c>
      <c r="AK356" s="263">
        <f t="shared" ref="AK356" si="3008">SUM(AK357:AK366)</f>
        <v>0</v>
      </c>
      <c r="AL356" s="560">
        <f t="shared" si="2994"/>
        <v>0</v>
      </c>
      <c r="AM356" s="263">
        <f t="shared" ref="AM356" si="3009">SUM(AM357:AM366)</f>
        <v>0</v>
      </c>
      <c r="AN356" s="560">
        <f t="shared" si="2994"/>
        <v>0</v>
      </c>
      <c r="AO356" s="263">
        <f t="shared" ref="AO356" si="3010">SUM(AO357:AO366)</f>
        <v>0</v>
      </c>
      <c r="AP356" s="560">
        <f t="shared" si="2994"/>
        <v>0</v>
      </c>
      <c r="AQ356" s="263">
        <f t="shared" ref="AQ356" si="3011">SUM(AQ357:AQ366)</f>
        <v>0</v>
      </c>
      <c r="AR356" s="560">
        <f t="shared" si="2994"/>
        <v>0</v>
      </c>
      <c r="AS356" s="263">
        <f t="shared" ref="AS356" si="3012">SUM(AS357:AS366)</f>
        <v>0</v>
      </c>
      <c r="AT356" s="560">
        <f t="shared" si="2994"/>
        <v>0</v>
      </c>
      <c r="AU356" s="263">
        <f t="shared" ref="AU356" si="3013">SUM(AU357:AU366)</f>
        <v>0</v>
      </c>
      <c r="AV356" s="560">
        <f t="shared" si="2994"/>
        <v>0</v>
      </c>
      <c r="AW356" s="263">
        <f t="shared" ref="AW356" si="3014">SUM(AW357:AW366)</f>
        <v>0</v>
      </c>
      <c r="AX356" s="560">
        <f t="shared" si="2994"/>
        <v>0</v>
      </c>
      <c r="AY356" s="263">
        <f t="shared" ref="AY356" si="3015">SUM(AY357:AY366)</f>
        <v>0</v>
      </c>
      <c r="AZ356" s="560">
        <f t="shared" si="2994"/>
        <v>0</v>
      </c>
      <c r="BA356" s="263">
        <f t="shared" ref="BA356" si="3016">SUM(BA357:BA366)</f>
        <v>0</v>
      </c>
      <c r="BB356" s="560">
        <f t="shared" si="2994"/>
        <v>0</v>
      </c>
      <c r="BC356" s="263">
        <f t="shared" ref="BC356" si="3017">SUM(BC357:BC366)</f>
        <v>0</v>
      </c>
      <c r="BD356" s="560">
        <f t="shared" si="2994"/>
        <v>0</v>
      </c>
      <c r="BE356" s="263">
        <f t="shared" ref="BE356" si="3018">SUM(BE357:BE366)</f>
        <v>0</v>
      </c>
      <c r="BF356" s="560">
        <f t="shared" si="2994"/>
        <v>0</v>
      </c>
      <c r="BG356" s="263">
        <f t="shared" ref="BG356" si="3019">SUM(BG357:BG366)</f>
        <v>0</v>
      </c>
      <c r="BH356" s="560">
        <f t="shared" si="2994"/>
        <v>0</v>
      </c>
      <c r="BI356" s="263">
        <f t="shared" ref="BI356" si="3020">SUM(BI357:BI366)</f>
        <v>0</v>
      </c>
      <c r="BJ356" s="560">
        <f t="shared" si="2994"/>
        <v>0</v>
      </c>
      <c r="BK356" s="263">
        <f>SUM(BK357:BK366)</f>
        <v>0</v>
      </c>
      <c r="BL356" s="560">
        <f t="shared" si="2994"/>
        <v>0</v>
      </c>
      <c r="BM356" s="263">
        <f t="shared" ref="BM356" si="3021">SUM(BM357:BM366)</f>
        <v>0</v>
      </c>
      <c r="BN356" s="560">
        <f t="shared" si="2994"/>
        <v>0</v>
      </c>
      <c r="BO356" s="263">
        <f>SUM(BO357:BO366)</f>
        <v>0</v>
      </c>
      <c r="BP356" s="560">
        <f t="shared" si="2994"/>
        <v>0</v>
      </c>
      <c r="BQ356" s="563">
        <f t="shared" si="2992"/>
        <v>0</v>
      </c>
      <c r="BR356" s="322">
        <f t="shared" si="2894"/>
        <v>0</v>
      </c>
      <c r="BS356" s="284" t="b">
        <f>D356='Orçamento Detalhado'!J362</f>
        <v>1</v>
      </c>
    </row>
    <row r="357" spans="2:71" ht="18" customHeight="1" outlineLevel="2" thickTop="1" thickBot="1">
      <c r="B357" s="213" t="s">
        <v>782</v>
      </c>
      <c r="C357" s="275" t="str">
        <f>IF(VLOOKUP(B357,'Orçamento Detalhado'!$A$11:$I$531,4,)="","",(VLOOKUP(B357,'Orçamento Detalhado'!$A$11:$I$531,4,)))</f>
        <v>Locação de obra (topografia)</v>
      </c>
      <c r="D357" s="276" t="str">
        <f>IF(B357="","",VLOOKUP($B357,'Orçamento Detalhado'!$A$11:$J$531,10,))</f>
        <v/>
      </c>
      <c r="E357" s="277">
        <f t="shared" si="2895"/>
        <v>0</v>
      </c>
      <c r="F357" s="574">
        <v>351</v>
      </c>
      <c r="G357" s="278">
        <f t="shared" ref="G357:G363" si="3022">IFERROR($D357*H357,0)</f>
        <v>0</v>
      </c>
      <c r="H357" s="561"/>
      <c r="I357" s="278">
        <f t="shared" ref="I357:I363" si="3023">IFERROR($D357*J357,0)</f>
        <v>0</v>
      </c>
      <c r="J357" s="561"/>
      <c r="K357" s="278">
        <f t="shared" ref="K357:K363" si="3024">IFERROR($D357*L357,0)</f>
        <v>0</v>
      </c>
      <c r="L357" s="561"/>
      <c r="M357" s="278">
        <f t="shared" ref="M357:M363" si="3025">IFERROR($D357*N357,0)</f>
        <v>0</v>
      </c>
      <c r="N357" s="561" t="s">
        <v>1053</v>
      </c>
      <c r="O357" s="278">
        <f t="shared" ref="O357:O363" si="3026">IFERROR($D357*P357,0)</f>
        <v>0</v>
      </c>
      <c r="P357" s="561"/>
      <c r="Q357" s="278">
        <f t="shared" ref="Q357:Q363" si="3027">IFERROR($D357*R357,0)</f>
        <v>0</v>
      </c>
      <c r="R357" s="561"/>
      <c r="S357" s="278">
        <f t="shared" ref="S357:S363" si="3028">IFERROR($D357*T357,0)</f>
        <v>0</v>
      </c>
      <c r="T357" s="561"/>
      <c r="U357" s="278">
        <f t="shared" ref="U357:U363" si="3029">IFERROR($D357*V357,0)</f>
        <v>0</v>
      </c>
      <c r="V357" s="561"/>
      <c r="W357" s="278">
        <f t="shared" ref="W357:W363" si="3030">IFERROR($D357*X357,0)</f>
        <v>0</v>
      </c>
      <c r="X357" s="561"/>
      <c r="Y357" s="278">
        <f t="shared" ref="Y357:Y363" si="3031">IFERROR($D357*Z357,0)</f>
        <v>0</v>
      </c>
      <c r="Z357" s="561"/>
      <c r="AA357" s="278">
        <f t="shared" ref="AA357:AA363" si="3032">IFERROR($D357*AB357,0)</f>
        <v>0</v>
      </c>
      <c r="AB357" s="561"/>
      <c r="AC357" s="278">
        <f t="shared" ref="AC357:AC363" si="3033">IFERROR($D357*AD357,0)</f>
        <v>0</v>
      </c>
      <c r="AD357" s="561"/>
      <c r="AE357" s="278">
        <f t="shared" ref="AE357:AE363" si="3034">IFERROR($D357*AF357,0)</f>
        <v>0</v>
      </c>
      <c r="AF357" s="561"/>
      <c r="AG357" s="278">
        <f t="shared" ref="AG357:AG363" si="3035">IFERROR($D357*AH357,0)</f>
        <v>0</v>
      </c>
      <c r="AH357" s="561"/>
      <c r="AI357" s="278">
        <f t="shared" ref="AI357:AI363" si="3036">IFERROR($D357*AJ357,0)</f>
        <v>0</v>
      </c>
      <c r="AJ357" s="561"/>
      <c r="AK357" s="278">
        <f t="shared" ref="AK357:AK363" si="3037">IFERROR($D357*AL357,0)</f>
        <v>0</v>
      </c>
      <c r="AL357" s="561"/>
      <c r="AM357" s="278">
        <f t="shared" ref="AM357:AM363" si="3038">IFERROR($D357*AN357,0)</f>
        <v>0</v>
      </c>
      <c r="AN357" s="561"/>
      <c r="AO357" s="278">
        <f t="shared" ref="AO357:AO363" si="3039">IFERROR($D357*AP357,0)</f>
        <v>0</v>
      </c>
      <c r="AP357" s="561"/>
      <c r="AQ357" s="278">
        <f t="shared" ref="AQ357:AQ363" si="3040">IFERROR($D357*AR357,0)</f>
        <v>0</v>
      </c>
      <c r="AR357" s="561"/>
      <c r="AS357" s="278">
        <f t="shared" ref="AS357:AS363" si="3041">IFERROR($D357*AT357,0)</f>
        <v>0</v>
      </c>
      <c r="AT357" s="561"/>
      <c r="AU357" s="278">
        <f t="shared" ref="AU357:AU363" si="3042">IFERROR($D357*AV357,0)</f>
        <v>0</v>
      </c>
      <c r="AV357" s="561"/>
      <c r="AW357" s="278">
        <f t="shared" ref="AW357:AW363" si="3043">IFERROR($D357*AX357,0)</f>
        <v>0</v>
      </c>
      <c r="AX357" s="561"/>
      <c r="AY357" s="278">
        <f t="shared" ref="AY357:AY363" si="3044">IFERROR($D357*AZ357,0)</f>
        <v>0</v>
      </c>
      <c r="AZ357" s="561"/>
      <c r="BA357" s="278">
        <f t="shared" ref="BA357:BA363" si="3045">IFERROR($D357*BB357,0)</f>
        <v>0</v>
      </c>
      <c r="BB357" s="561"/>
      <c r="BC357" s="278">
        <f t="shared" ref="BC357:BC363" si="3046">IFERROR($D357*BD357,0)</f>
        <v>0</v>
      </c>
      <c r="BD357" s="561"/>
      <c r="BE357" s="278">
        <f t="shared" ref="BE357:BE363" si="3047">IFERROR($D357*BF357,0)</f>
        <v>0</v>
      </c>
      <c r="BF357" s="561"/>
      <c r="BG357" s="278">
        <f t="shared" ref="BG357:BG363" si="3048">IFERROR($D357*BH357,0)</f>
        <v>0</v>
      </c>
      <c r="BH357" s="561"/>
      <c r="BI357" s="278">
        <f t="shared" ref="BI357:BI363" si="3049">IFERROR($D357*BJ357,0)</f>
        <v>0</v>
      </c>
      <c r="BJ357" s="561"/>
      <c r="BK357" s="278">
        <f t="shared" ref="BK357:BK363" si="3050">IFERROR($D357*BL357,0)</f>
        <v>0</v>
      </c>
      <c r="BL357" s="561"/>
      <c r="BM357" s="278">
        <f t="shared" ref="BM357:BM363" si="3051">IFERROR($D357*BN357,0)</f>
        <v>0</v>
      </c>
      <c r="BN357" s="561"/>
      <c r="BO357" s="278">
        <f t="shared" ref="BO357:BO363" si="3052">IFERROR($D357*BP357,0)</f>
        <v>0</v>
      </c>
      <c r="BP357" s="561"/>
      <c r="BQ357" s="563">
        <f t="shared" si="2992"/>
        <v>0</v>
      </c>
      <c r="BR357" s="322">
        <f t="shared" si="2894"/>
        <v>0</v>
      </c>
      <c r="BS357" s="284" t="b">
        <f>D357='Orçamento Detalhado'!J363</f>
        <v>1</v>
      </c>
    </row>
    <row r="358" spans="2:71" ht="18" customHeight="1" outlineLevel="2" thickTop="1" thickBot="1">
      <c r="B358" s="213" t="s">
        <v>784</v>
      </c>
      <c r="C358" s="275" t="str">
        <f>IF(VLOOKUP(B358,'Orçamento Detalhado'!$A$11:$I$531,4,)="","",(VLOOKUP(B358,'Orçamento Detalhado'!$A$11:$I$531,4,)))</f>
        <v>Corte</v>
      </c>
      <c r="D358" s="276" t="str">
        <f>IF(B358="","",VLOOKUP($B358,'Orçamento Detalhado'!$A$11:$J$531,10,))</f>
        <v/>
      </c>
      <c r="E358" s="277">
        <f t="shared" si="2895"/>
        <v>0</v>
      </c>
      <c r="F358" s="574">
        <v>352</v>
      </c>
      <c r="G358" s="278">
        <f t="shared" si="3022"/>
        <v>0</v>
      </c>
      <c r="H358" s="561"/>
      <c r="I358" s="278">
        <f t="shared" si="3023"/>
        <v>0</v>
      </c>
      <c r="J358" s="561"/>
      <c r="K358" s="278">
        <f t="shared" si="3024"/>
        <v>0</v>
      </c>
      <c r="L358" s="561"/>
      <c r="M358" s="278">
        <f t="shared" si="3025"/>
        <v>0</v>
      </c>
      <c r="N358" s="561" t="s">
        <v>1053</v>
      </c>
      <c r="O358" s="278">
        <f t="shared" si="3026"/>
        <v>0</v>
      </c>
      <c r="P358" s="561"/>
      <c r="Q358" s="278">
        <f t="shared" si="3027"/>
        <v>0</v>
      </c>
      <c r="R358" s="561"/>
      <c r="S358" s="278">
        <f t="shared" si="3028"/>
        <v>0</v>
      </c>
      <c r="T358" s="561"/>
      <c r="U358" s="278">
        <f t="shared" si="3029"/>
        <v>0</v>
      </c>
      <c r="V358" s="561"/>
      <c r="W358" s="278">
        <f t="shared" si="3030"/>
        <v>0</v>
      </c>
      <c r="X358" s="561"/>
      <c r="Y358" s="278">
        <f t="shared" si="3031"/>
        <v>0</v>
      </c>
      <c r="Z358" s="561"/>
      <c r="AA358" s="278">
        <f t="shared" si="3032"/>
        <v>0</v>
      </c>
      <c r="AB358" s="561"/>
      <c r="AC358" s="278">
        <f t="shared" si="3033"/>
        <v>0</v>
      </c>
      <c r="AD358" s="561"/>
      <c r="AE358" s="278">
        <f t="shared" si="3034"/>
        <v>0</v>
      </c>
      <c r="AF358" s="561"/>
      <c r="AG358" s="278">
        <f t="shared" si="3035"/>
        <v>0</v>
      </c>
      <c r="AH358" s="561"/>
      <c r="AI358" s="278">
        <f t="shared" si="3036"/>
        <v>0</v>
      </c>
      <c r="AJ358" s="561"/>
      <c r="AK358" s="278">
        <f t="shared" si="3037"/>
        <v>0</v>
      </c>
      <c r="AL358" s="561"/>
      <c r="AM358" s="278">
        <f t="shared" si="3038"/>
        <v>0</v>
      </c>
      <c r="AN358" s="561"/>
      <c r="AO358" s="278">
        <f t="shared" si="3039"/>
        <v>0</v>
      </c>
      <c r="AP358" s="561"/>
      <c r="AQ358" s="278">
        <f t="shared" si="3040"/>
        <v>0</v>
      </c>
      <c r="AR358" s="561"/>
      <c r="AS358" s="278">
        <f t="shared" si="3041"/>
        <v>0</v>
      </c>
      <c r="AT358" s="561"/>
      <c r="AU358" s="278">
        <f t="shared" si="3042"/>
        <v>0</v>
      </c>
      <c r="AV358" s="561"/>
      <c r="AW358" s="278">
        <f t="shared" si="3043"/>
        <v>0</v>
      </c>
      <c r="AX358" s="561"/>
      <c r="AY358" s="278">
        <f t="shared" si="3044"/>
        <v>0</v>
      </c>
      <c r="AZ358" s="561"/>
      <c r="BA358" s="278">
        <f t="shared" si="3045"/>
        <v>0</v>
      </c>
      <c r="BB358" s="561"/>
      <c r="BC358" s="278">
        <f t="shared" si="3046"/>
        <v>0</v>
      </c>
      <c r="BD358" s="561"/>
      <c r="BE358" s="278">
        <f t="shared" si="3047"/>
        <v>0</v>
      </c>
      <c r="BF358" s="561"/>
      <c r="BG358" s="278">
        <f t="shared" si="3048"/>
        <v>0</v>
      </c>
      <c r="BH358" s="561"/>
      <c r="BI358" s="278">
        <f t="shared" si="3049"/>
        <v>0</v>
      </c>
      <c r="BJ358" s="561"/>
      <c r="BK358" s="278">
        <f t="shared" si="3050"/>
        <v>0</v>
      </c>
      <c r="BL358" s="561"/>
      <c r="BM358" s="278">
        <f t="shared" si="3051"/>
        <v>0</v>
      </c>
      <c r="BN358" s="561"/>
      <c r="BO358" s="278">
        <f t="shared" si="3052"/>
        <v>0</v>
      </c>
      <c r="BP358" s="561"/>
      <c r="BQ358" s="563">
        <f t="shared" si="2992"/>
        <v>0</v>
      </c>
      <c r="BR358" s="322">
        <f t="shared" si="2894"/>
        <v>0</v>
      </c>
      <c r="BS358" s="284" t="b">
        <f>D358='Orçamento Detalhado'!J364</f>
        <v>1</v>
      </c>
    </row>
    <row r="359" spans="2:71" ht="18" customHeight="1" outlineLevel="2" thickTop="1" thickBot="1">
      <c r="B359" s="213" t="s">
        <v>786</v>
      </c>
      <c r="C359" s="275" t="str">
        <f>IF(VLOOKUP(B359,'Orçamento Detalhado'!$A$11:$I$531,4,)="","",(VLOOKUP(B359,'Orçamento Detalhado'!$A$11:$I$531,4,)))</f>
        <v>Aterro compactado</v>
      </c>
      <c r="D359" s="276" t="str">
        <f>IF(B359="","",VLOOKUP($B359,'Orçamento Detalhado'!$A$11:$J$531,10,))</f>
        <v/>
      </c>
      <c r="E359" s="277">
        <f t="shared" si="2895"/>
        <v>0</v>
      </c>
      <c r="F359" s="574">
        <v>353</v>
      </c>
      <c r="G359" s="278">
        <f t="shared" si="3022"/>
        <v>0</v>
      </c>
      <c r="H359" s="561"/>
      <c r="I359" s="278">
        <f t="shared" si="3023"/>
        <v>0</v>
      </c>
      <c r="J359" s="561"/>
      <c r="K359" s="278">
        <f t="shared" si="3024"/>
        <v>0</v>
      </c>
      <c r="L359" s="561"/>
      <c r="M359" s="278">
        <f t="shared" si="3025"/>
        <v>0</v>
      </c>
      <c r="N359" s="561" t="s">
        <v>1053</v>
      </c>
      <c r="O359" s="278">
        <f t="shared" si="3026"/>
        <v>0</v>
      </c>
      <c r="P359" s="561"/>
      <c r="Q359" s="278">
        <f t="shared" si="3027"/>
        <v>0</v>
      </c>
      <c r="R359" s="561"/>
      <c r="S359" s="278">
        <f t="shared" si="3028"/>
        <v>0</v>
      </c>
      <c r="T359" s="561"/>
      <c r="U359" s="278">
        <f t="shared" si="3029"/>
        <v>0</v>
      </c>
      <c r="V359" s="561"/>
      <c r="W359" s="278">
        <f t="shared" si="3030"/>
        <v>0</v>
      </c>
      <c r="X359" s="561"/>
      <c r="Y359" s="278">
        <f t="shared" si="3031"/>
        <v>0</v>
      </c>
      <c r="Z359" s="561"/>
      <c r="AA359" s="278">
        <f t="shared" si="3032"/>
        <v>0</v>
      </c>
      <c r="AB359" s="561"/>
      <c r="AC359" s="278">
        <f t="shared" si="3033"/>
        <v>0</v>
      </c>
      <c r="AD359" s="561"/>
      <c r="AE359" s="278">
        <f t="shared" si="3034"/>
        <v>0</v>
      </c>
      <c r="AF359" s="561"/>
      <c r="AG359" s="278">
        <f t="shared" si="3035"/>
        <v>0</v>
      </c>
      <c r="AH359" s="561"/>
      <c r="AI359" s="278">
        <f t="shared" si="3036"/>
        <v>0</v>
      </c>
      <c r="AJ359" s="561"/>
      <c r="AK359" s="278">
        <f t="shared" si="3037"/>
        <v>0</v>
      </c>
      <c r="AL359" s="561"/>
      <c r="AM359" s="278">
        <f t="shared" si="3038"/>
        <v>0</v>
      </c>
      <c r="AN359" s="561"/>
      <c r="AO359" s="278">
        <f t="shared" si="3039"/>
        <v>0</v>
      </c>
      <c r="AP359" s="561"/>
      <c r="AQ359" s="278">
        <f t="shared" si="3040"/>
        <v>0</v>
      </c>
      <c r="AR359" s="561"/>
      <c r="AS359" s="278">
        <f t="shared" si="3041"/>
        <v>0</v>
      </c>
      <c r="AT359" s="561"/>
      <c r="AU359" s="278">
        <f t="shared" si="3042"/>
        <v>0</v>
      </c>
      <c r="AV359" s="561"/>
      <c r="AW359" s="278">
        <f t="shared" si="3043"/>
        <v>0</v>
      </c>
      <c r="AX359" s="561"/>
      <c r="AY359" s="278">
        <f t="shared" si="3044"/>
        <v>0</v>
      </c>
      <c r="AZ359" s="561"/>
      <c r="BA359" s="278">
        <f t="shared" si="3045"/>
        <v>0</v>
      </c>
      <c r="BB359" s="561"/>
      <c r="BC359" s="278">
        <f t="shared" si="3046"/>
        <v>0</v>
      </c>
      <c r="BD359" s="561"/>
      <c r="BE359" s="278">
        <f t="shared" si="3047"/>
        <v>0</v>
      </c>
      <c r="BF359" s="561"/>
      <c r="BG359" s="278">
        <f t="shared" si="3048"/>
        <v>0</v>
      </c>
      <c r="BH359" s="561"/>
      <c r="BI359" s="278">
        <f t="shared" si="3049"/>
        <v>0</v>
      </c>
      <c r="BJ359" s="561"/>
      <c r="BK359" s="278">
        <f t="shared" si="3050"/>
        <v>0</v>
      </c>
      <c r="BL359" s="561"/>
      <c r="BM359" s="278">
        <f t="shared" si="3051"/>
        <v>0</v>
      </c>
      <c r="BN359" s="561"/>
      <c r="BO359" s="278">
        <f t="shared" si="3052"/>
        <v>0</v>
      </c>
      <c r="BP359" s="561"/>
      <c r="BQ359" s="563">
        <f t="shared" si="2992"/>
        <v>0</v>
      </c>
      <c r="BR359" s="322">
        <f t="shared" si="2894"/>
        <v>0</v>
      </c>
      <c r="BS359" s="284" t="b">
        <f>D359='Orçamento Detalhado'!J365</f>
        <v>1</v>
      </c>
    </row>
    <row r="360" spans="2:71" ht="18" customHeight="1" outlineLevel="2" thickTop="1" thickBot="1">
      <c r="B360" s="213" t="s">
        <v>788</v>
      </c>
      <c r="C360" s="275" t="str">
        <f>IF(VLOOKUP(B360,'Orçamento Detalhado'!$A$11:$I$531,4,)="","",(VLOOKUP(B360,'Orçamento Detalhado'!$A$11:$I$531,4,)))</f>
        <v>Empréstimo</v>
      </c>
      <c r="D360" s="276" t="str">
        <f>IF(B360="","",VLOOKUP($B360,'Orçamento Detalhado'!$A$11:$J$531,10,))</f>
        <v/>
      </c>
      <c r="E360" s="277">
        <f t="shared" si="2895"/>
        <v>0</v>
      </c>
      <c r="F360" s="574">
        <v>354</v>
      </c>
      <c r="G360" s="278">
        <f t="shared" si="3022"/>
        <v>0</v>
      </c>
      <c r="H360" s="561"/>
      <c r="I360" s="278">
        <f t="shared" si="3023"/>
        <v>0</v>
      </c>
      <c r="J360" s="561"/>
      <c r="K360" s="278">
        <f t="shared" si="3024"/>
        <v>0</v>
      </c>
      <c r="L360" s="561"/>
      <c r="M360" s="278">
        <f t="shared" si="3025"/>
        <v>0</v>
      </c>
      <c r="N360" s="561" t="s">
        <v>1053</v>
      </c>
      <c r="O360" s="278">
        <f t="shared" si="3026"/>
        <v>0</v>
      </c>
      <c r="P360" s="561"/>
      <c r="Q360" s="278">
        <f t="shared" si="3027"/>
        <v>0</v>
      </c>
      <c r="R360" s="561"/>
      <c r="S360" s="278">
        <f t="shared" si="3028"/>
        <v>0</v>
      </c>
      <c r="T360" s="561"/>
      <c r="U360" s="278">
        <f t="shared" si="3029"/>
        <v>0</v>
      </c>
      <c r="V360" s="561"/>
      <c r="W360" s="278">
        <f t="shared" si="3030"/>
        <v>0</v>
      </c>
      <c r="X360" s="561"/>
      <c r="Y360" s="278">
        <f t="shared" si="3031"/>
        <v>0</v>
      </c>
      <c r="Z360" s="561"/>
      <c r="AA360" s="278">
        <f t="shared" si="3032"/>
        <v>0</v>
      </c>
      <c r="AB360" s="561"/>
      <c r="AC360" s="278">
        <f t="shared" si="3033"/>
        <v>0</v>
      </c>
      <c r="AD360" s="561"/>
      <c r="AE360" s="278">
        <f t="shared" si="3034"/>
        <v>0</v>
      </c>
      <c r="AF360" s="561"/>
      <c r="AG360" s="278">
        <f t="shared" si="3035"/>
        <v>0</v>
      </c>
      <c r="AH360" s="561"/>
      <c r="AI360" s="278">
        <f t="shared" si="3036"/>
        <v>0</v>
      </c>
      <c r="AJ360" s="561"/>
      <c r="AK360" s="278">
        <f t="shared" si="3037"/>
        <v>0</v>
      </c>
      <c r="AL360" s="561"/>
      <c r="AM360" s="278">
        <f t="shared" si="3038"/>
        <v>0</v>
      </c>
      <c r="AN360" s="561"/>
      <c r="AO360" s="278">
        <f t="shared" si="3039"/>
        <v>0</v>
      </c>
      <c r="AP360" s="561"/>
      <c r="AQ360" s="278">
        <f t="shared" si="3040"/>
        <v>0</v>
      </c>
      <c r="AR360" s="561"/>
      <c r="AS360" s="278">
        <f t="shared" si="3041"/>
        <v>0</v>
      </c>
      <c r="AT360" s="561"/>
      <c r="AU360" s="278">
        <f t="shared" si="3042"/>
        <v>0</v>
      </c>
      <c r="AV360" s="561"/>
      <c r="AW360" s="278">
        <f t="shared" si="3043"/>
        <v>0</v>
      </c>
      <c r="AX360" s="561"/>
      <c r="AY360" s="278">
        <f t="shared" si="3044"/>
        <v>0</v>
      </c>
      <c r="AZ360" s="561"/>
      <c r="BA360" s="278">
        <f t="shared" si="3045"/>
        <v>0</v>
      </c>
      <c r="BB360" s="561"/>
      <c r="BC360" s="278">
        <f t="shared" si="3046"/>
        <v>0</v>
      </c>
      <c r="BD360" s="561"/>
      <c r="BE360" s="278">
        <f t="shared" si="3047"/>
        <v>0</v>
      </c>
      <c r="BF360" s="561"/>
      <c r="BG360" s="278">
        <f t="shared" si="3048"/>
        <v>0</v>
      </c>
      <c r="BH360" s="561"/>
      <c r="BI360" s="278">
        <f t="shared" si="3049"/>
        <v>0</v>
      </c>
      <c r="BJ360" s="561"/>
      <c r="BK360" s="278">
        <f t="shared" si="3050"/>
        <v>0</v>
      </c>
      <c r="BL360" s="561"/>
      <c r="BM360" s="278">
        <f t="shared" si="3051"/>
        <v>0</v>
      </c>
      <c r="BN360" s="561"/>
      <c r="BO360" s="278">
        <f t="shared" si="3052"/>
        <v>0</v>
      </c>
      <c r="BP360" s="561"/>
      <c r="BQ360" s="563">
        <f t="shared" si="2992"/>
        <v>0</v>
      </c>
      <c r="BR360" s="322">
        <f t="shared" si="2894"/>
        <v>0</v>
      </c>
      <c r="BS360" s="284" t="b">
        <f>D360='Orçamento Detalhado'!J366</f>
        <v>1</v>
      </c>
    </row>
    <row r="361" spans="2:71" ht="18" customHeight="1" outlineLevel="2" thickTop="1" thickBot="1">
      <c r="B361" s="213" t="s">
        <v>790</v>
      </c>
      <c r="C361" s="275" t="str">
        <f>IF(VLOOKUP(B361,'Orçamento Detalhado'!$A$11:$I$531,4,)="","",(VLOOKUP(B361,'Orçamento Detalhado'!$A$11:$I$531,4,)))</f>
        <v>Bota fora</v>
      </c>
      <c r="D361" s="276" t="str">
        <f>IF(B361="","",VLOOKUP($B361,'Orçamento Detalhado'!$A$11:$J$531,10,))</f>
        <v/>
      </c>
      <c r="E361" s="277">
        <f t="shared" si="2895"/>
        <v>0</v>
      </c>
      <c r="F361" s="574">
        <v>355</v>
      </c>
      <c r="G361" s="278">
        <f t="shared" si="3022"/>
        <v>0</v>
      </c>
      <c r="H361" s="561"/>
      <c r="I361" s="278">
        <f t="shared" si="3023"/>
        <v>0</v>
      </c>
      <c r="J361" s="561"/>
      <c r="K361" s="278">
        <f t="shared" si="3024"/>
        <v>0</v>
      </c>
      <c r="L361" s="561"/>
      <c r="M361" s="278">
        <f t="shared" si="3025"/>
        <v>0</v>
      </c>
      <c r="N361" s="561" t="s">
        <v>1053</v>
      </c>
      <c r="O361" s="278">
        <f t="shared" si="3026"/>
        <v>0</v>
      </c>
      <c r="P361" s="561"/>
      <c r="Q361" s="278">
        <f t="shared" si="3027"/>
        <v>0</v>
      </c>
      <c r="R361" s="561"/>
      <c r="S361" s="278">
        <f t="shared" si="3028"/>
        <v>0</v>
      </c>
      <c r="T361" s="561"/>
      <c r="U361" s="278">
        <f t="shared" si="3029"/>
        <v>0</v>
      </c>
      <c r="V361" s="561"/>
      <c r="W361" s="278">
        <f t="shared" si="3030"/>
        <v>0</v>
      </c>
      <c r="X361" s="561"/>
      <c r="Y361" s="278">
        <f t="shared" si="3031"/>
        <v>0</v>
      </c>
      <c r="Z361" s="561"/>
      <c r="AA361" s="278">
        <f t="shared" si="3032"/>
        <v>0</v>
      </c>
      <c r="AB361" s="561"/>
      <c r="AC361" s="278">
        <f t="shared" si="3033"/>
        <v>0</v>
      </c>
      <c r="AD361" s="561"/>
      <c r="AE361" s="278">
        <f t="shared" si="3034"/>
        <v>0</v>
      </c>
      <c r="AF361" s="561"/>
      <c r="AG361" s="278">
        <f t="shared" si="3035"/>
        <v>0</v>
      </c>
      <c r="AH361" s="561"/>
      <c r="AI361" s="278">
        <f t="shared" si="3036"/>
        <v>0</v>
      </c>
      <c r="AJ361" s="561"/>
      <c r="AK361" s="278">
        <f t="shared" si="3037"/>
        <v>0</v>
      </c>
      <c r="AL361" s="561"/>
      <c r="AM361" s="278">
        <f t="shared" si="3038"/>
        <v>0</v>
      </c>
      <c r="AN361" s="561"/>
      <c r="AO361" s="278">
        <f t="shared" si="3039"/>
        <v>0</v>
      </c>
      <c r="AP361" s="561"/>
      <c r="AQ361" s="278">
        <f t="shared" si="3040"/>
        <v>0</v>
      </c>
      <c r="AR361" s="561"/>
      <c r="AS361" s="278">
        <f t="shared" si="3041"/>
        <v>0</v>
      </c>
      <c r="AT361" s="561"/>
      <c r="AU361" s="278">
        <f t="shared" si="3042"/>
        <v>0</v>
      </c>
      <c r="AV361" s="561"/>
      <c r="AW361" s="278">
        <f t="shared" si="3043"/>
        <v>0</v>
      </c>
      <c r="AX361" s="561"/>
      <c r="AY361" s="278">
        <f t="shared" si="3044"/>
        <v>0</v>
      </c>
      <c r="AZ361" s="561"/>
      <c r="BA361" s="278">
        <f t="shared" si="3045"/>
        <v>0</v>
      </c>
      <c r="BB361" s="561"/>
      <c r="BC361" s="278">
        <f t="shared" si="3046"/>
        <v>0</v>
      </c>
      <c r="BD361" s="561"/>
      <c r="BE361" s="278">
        <f t="shared" si="3047"/>
        <v>0</v>
      </c>
      <c r="BF361" s="561"/>
      <c r="BG361" s="278">
        <f t="shared" si="3048"/>
        <v>0</v>
      </c>
      <c r="BH361" s="561"/>
      <c r="BI361" s="278">
        <f t="shared" si="3049"/>
        <v>0</v>
      </c>
      <c r="BJ361" s="561"/>
      <c r="BK361" s="278">
        <f t="shared" si="3050"/>
        <v>0</v>
      </c>
      <c r="BL361" s="561"/>
      <c r="BM361" s="278">
        <f t="shared" si="3051"/>
        <v>0</v>
      </c>
      <c r="BN361" s="561"/>
      <c r="BO361" s="278">
        <f t="shared" si="3052"/>
        <v>0</v>
      </c>
      <c r="BP361" s="561"/>
      <c r="BQ361" s="563">
        <f t="shared" si="2992"/>
        <v>0</v>
      </c>
      <c r="BR361" s="322">
        <f t="shared" si="2894"/>
        <v>0</v>
      </c>
      <c r="BS361" s="284" t="b">
        <f>D361='Orçamento Detalhado'!J367</f>
        <v>1</v>
      </c>
    </row>
    <row r="362" spans="2:71" ht="18" customHeight="1" outlineLevel="2" thickTop="1" thickBot="1">
      <c r="B362" s="213" t="s">
        <v>792</v>
      </c>
      <c r="C362" s="275" t="str">
        <f>IF(VLOOKUP(B362,'Orçamento Detalhado'!$A$11:$I$531,4,)="","",(VLOOKUP(B362,'Orçamento Detalhado'!$A$11:$I$531,4,)))</f>
        <v/>
      </c>
      <c r="D362" s="276" t="str">
        <f>IF(B362="","",VLOOKUP($B362,'Orçamento Detalhado'!$A$11:$J$531,10,))</f>
        <v/>
      </c>
      <c r="E362" s="277">
        <f t="shared" si="2895"/>
        <v>0</v>
      </c>
      <c r="F362" s="574">
        <v>356</v>
      </c>
      <c r="G362" s="278">
        <f t="shared" si="3022"/>
        <v>0</v>
      </c>
      <c r="H362" s="561"/>
      <c r="I362" s="278">
        <f t="shared" si="3023"/>
        <v>0</v>
      </c>
      <c r="J362" s="561"/>
      <c r="K362" s="278">
        <f t="shared" si="3024"/>
        <v>0</v>
      </c>
      <c r="L362" s="561"/>
      <c r="M362" s="278">
        <f t="shared" si="3025"/>
        <v>0</v>
      </c>
      <c r="N362" s="561" t="s">
        <v>1053</v>
      </c>
      <c r="O362" s="278">
        <f t="shared" si="3026"/>
        <v>0</v>
      </c>
      <c r="P362" s="561"/>
      <c r="Q362" s="278">
        <f t="shared" si="3027"/>
        <v>0</v>
      </c>
      <c r="R362" s="561"/>
      <c r="S362" s="278">
        <f t="shared" si="3028"/>
        <v>0</v>
      </c>
      <c r="T362" s="561"/>
      <c r="U362" s="278">
        <f t="shared" si="3029"/>
        <v>0</v>
      </c>
      <c r="V362" s="561"/>
      <c r="W362" s="278">
        <f t="shared" si="3030"/>
        <v>0</v>
      </c>
      <c r="X362" s="561"/>
      <c r="Y362" s="278">
        <f t="shared" si="3031"/>
        <v>0</v>
      </c>
      <c r="Z362" s="561"/>
      <c r="AA362" s="278">
        <f t="shared" si="3032"/>
        <v>0</v>
      </c>
      <c r="AB362" s="561"/>
      <c r="AC362" s="278">
        <f t="shared" si="3033"/>
        <v>0</v>
      </c>
      <c r="AD362" s="561"/>
      <c r="AE362" s="278">
        <f t="shared" si="3034"/>
        <v>0</v>
      </c>
      <c r="AF362" s="561"/>
      <c r="AG362" s="278">
        <f t="shared" si="3035"/>
        <v>0</v>
      </c>
      <c r="AH362" s="561"/>
      <c r="AI362" s="278">
        <f t="shared" si="3036"/>
        <v>0</v>
      </c>
      <c r="AJ362" s="561"/>
      <c r="AK362" s="278">
        <f t="shared" si="3037"/>
        <v>0</v>
      </c>
      <c r="AL362" s="561"/>
      <c r="AM362" s="278">
        <f t="shared" si="3038"/>
        <v>0</v>
      </c>
      <c r="AN362" s="561"/>
      <c r="AO362" s="278">
        <f t="shared" si="3039"/>
        <v>0</v>
      </c>
      <c r="AP362" s="561"/>
      <c r="AQ362" s="278">
        <f t="shared" si="3040"/>
        <v>0</v>
      </c>
      <c r="AR362" s="561"/>
      <c r="AS362" s="278">
        <f t="shared" si="3041"/>
        <v>0</v>
      </c>
      <c r="AT362" s="561"/>
      <c r="AU362" s="278">
        <f t="shared" si="3042"/>
        <v>0</v>
      </c>
      <c r="AV362" s="561"/>
      <c r="AW362" s="278">
        <f t="shared" si="3043"/>
        <v>0</v>
      </c>
      <c r="AX362" s="561"/>
      <c r="AY362" s="278">
        <f t="shared" si="3044"/>
        <v>0</v>
      </c>
      <c r="AZ362" s="561"/>
      <c r="BA362" s="278">
        <f t="shared" si="3045"/>
        <v>0</v>
      </c>
      <c r="BB362" s="561"/>
      <c r="BC362" s="278">
        <f t="shared" si="3046"/>
        <v>0</v>
      </c>
      <c r="BD362" s="561"/>
      <c r="BE362" s="278">
        <f t="shared" si="3047"/>
        <v>0</v>
      </c>
      <c r="BF362" s="561"/>
      <c r="BG362" s="278">
        <f t="shared" si="3048"/>
        <v>0</v>
      </c>
      <c r="BH362" s="561"/>
      <c r="BI362" s="278">
        <f t="shared" si="3049"/>
        <v>0</v>
      </c>
      <c r="BJ362" s="561"/>
      <c r="BK362" s="278">
        <f t="shared" si="3050"/>
        <v>0</v>
      </c>
      <c r="BL362" s="561"/>
      <c r="BM362" s="278">
        <f t="shared" si="3051"/>
        <v>0</v>
      </c>
      <c r="BN362" s="561"/>
      <c r="BO362" s="278">
        <f t="shared" si="3052"/>
        <v>0</v>
      </c>
      <c r="BP362" s="561"/>
      <c r="BQ362" s="563">
        <f t="shared" si="2992"/>
        <v>0</v>
      </c>
      <c r="BR362" s="322">
        <f t="shared" si="2894"/>
        <v>0</v>
      </c>
      <c r="BS362" s="284" t="b">
        <f>D362='Orçamento Detalhado'!J368</f>
        <v>1</v>
      </c>
    </row>
    <row r="363" spans="2:71" ht="18" customHeight="1" outlineLevel="2" thickTop="1" thickBot="1">
      <c r="B363" s="213" t="s">
        <v>793</v>
      </c>
      <c r="C363" s="275" t="str">
        <f>IF(VLOOKUP(B363,'Orçamento Detalhado'!$A$11:$I$531,4,)="","",(VLOOKUP(B363,'Orçamento Detalhado'!$A$11:$I$531,4,)))</f>
        <v/>
      </c>
      <c r="D363" s="276" t="str">
        <f>IF(B363="","",VLOOKUP($B363,'Orçamento Detalhado'!$A$11:$J$531,10,))</f>
        <v/>
      </c>
      <c r="E363" s="277">
        <f t="shared" si="2895"/>
        <v>0</v>
      </c>
      <c r="F363" s="574">
        <v>357</v>
      </c>
      <c r="G363" s="278">
        <f t="shared" si="3022"/>
        <v>0</v>
      </c>
      <c r="H363" s="561"/>
      <c r="I363" s="278">
        <f t="shared" si="3023"/>
        <v>0</v>
      </c>
      <c r="J363" s="561"/>
      <c r="K363" s="278">
        <f t="shared" si="3024"/>
        <v>0</v>
      </c>
      <c r="L363" s="561"/>
      <c r="M363" s="278">
        <f t="shared" si="3025"/>
        <v>0</v>
      </c>
      <c r="N363" s="561" t="s">
        <v>1053</v>
      </c>
      <c r="O363" s="278">
        <f t="shared" si="3026"/>
        <v>0</v>
      </c>
      <c r="P363" s="561"/>
      <c r="Q363" s="278">
        <f t="shared" si="3027"/>
        <v>0</v>
      </c>
      <c r="R363" s="561"/>
      <c r="S363" s="278">
        <f t="shared" si="3028"/>
        <v>0</v>
      </c>
      <c r="T363" s="561"/>
      <c r="U363" s="278">
        <f t="shared" si="3029"/>
        <v>0</v>
      </c>
      <c r="V363" s="561"/>
      <c r="W363" s="278">
        <f t="shared" si="3030"/>
        <v>0</v>
      </c>
      <c r="X363" s="561"/>
      <c r="Y363" s="278">
        <f t="shared" si="3031"/>
        <v>0</v>
      </c>
      <c r="Z363" s="561"/>
      <c r="AA363" s="278">
        <f t="shared" si="3032"/>
        <v>0</v>
      </c>
      <c r="AB363" s="561"/>
      <c r="AC363" s="278">
        <f t="shared" si="3033"/>
        <v>0</v>
      </c>
      <c r="AD363" s="561"/>
      <c r="AE363" s="278">
        <f t="shared" si="3034"/>
        <v>0</v>
      </c>
      <c r="AF363" s="561"/>
      <c r="AG363" s="278">
        <f t="shared" si="3035"/>
        <v>0</v>
      </c>
      <c r="AH363" s="561"/>
      <c r="AI363" s="278">
        <f t="shared" si="3036"/>
        <v>0</v>
      </c>
      <c r="AJ363" s="561"/>
      <c r="AK363" s="278">
        <f t="shared" si="3037"/>
        <v>0</v>
      </c>
      <c r="AL363" s="561"/>
      <c r="AM363" s="278">
        <f t="shared" si="3038"/>
        <v>0</v>
      </c>
      <c r="AN363" s="561"/>
      <c r="AO363" s="278">
        <f t="shared" si="3039"/>
        <v>0</v>
      </c>
      <c r="AP363" s="561"/>
      <c r="AQ363" s="278">
        <f t="shared" si="3040"/>
        <v>0</v>
      </c>
      <c r="AR363" s="561"/>
      <c r="AS363" s="278">
        <f t="shared" si="3041"/>
        <v>0</v>
      </c>
      <c r="AT363" s="561"/>
      <c r="AU363" s="278">
        <f t="shared" si="3042"/>
        <v>0</v>
      </c>
      <c r="AV363" s="561"/>
      <c r="AW363" s="278">
        <f t="shared" si="3043"/>
        <v>0</v>
      </c>
      <c r="AX363" s="561"/>
      <c r="AY363" s="278">
        <f t="shared" si="3044"/>
        <v>0</v>
      </c>
      <c r="AZ363" s="561"/>
      <c r="BA363" s="278">
        <f t="shared" si="3045"/>
        <v>0</v>
      </c>
      <c r="BB363" s="561"/>
      <c r="BC363" s="278">
        <f t="shared" si="3046"/>
        <v>0</v>
      </c>
      <c r="BD363" s="561"/>
      <c r="BE363" s="278">
        <f t="shared" si="3047"/>
        <v>0</v>
      </c>
      <c r="BF363" s="561"/>
      <c r="BG363" s="278">
        <f t="shared" si="3048"/>
        <v>0</v>
      </c>
      <c r="BH363" s="561"/>
      <c r="BI363" s="278">
        <f t="shared" si="3049"/>
        <v>0</v>
      </c>
      <c r="BJ363" s="561"/>
      <c r="BK363" s="278">
        <f t="shared" si="3050"/>
        <v>0</v>
      </c>
      <c r="BL363" s="561"/>
      <c r="BM363" s="278">
        <f t="shared" si="3051"/>
        <v>0</v>
      </c>
      <c r="BN363" s="561"/>
      <c r="BO363" s="278">
        <f t="shared" si="3052"/>
        <v>0</v>
      </c>
      <c r="BP363" s="561"/>
      <c r="BQ363" s="563">
        <f t="shared" si="2992"/>
        <v>0</v>
      </c>
      <c r="BR363" s="322">
        <f t="shared" si="2894"/>
        <v>0</v>
      </c>
      <c r="BS363" s="284" t="b">
        <f>D363='Orçamento Detalhado'!J369</f>
        <v>1</v>
      </c>
    </row>
    <row r="364" spans="2:71" ht="18" customHeight="1" outlineLevel="2" thickTop="1" thickBot="1">
      <c r="B364" s="213" t="s">
        <v>794</v>
      </c>
      <c r="C364" s="275" t="str">
        <f>IF(VLOOKUP(B364,'Orçamento Detalhado'!$A$11:$I$531,4,)="","",(VLOOKUP(B364,'Orçamento Detalhado'!$A$11:$I$531,4,)))</f>
        <v/>
      </c>
      <c r="D364" s="276" t="str">
        <f>IF(B364="","",VLOOKUP($B364,'Orçamento Detalhado'!$A$11:$J$531,10,))</f>
        <v/>
      </c>
      <c r="E364" s="277">
        <f t="shared" si="2895"/>
        <v>0</v>
      </c>
      <c r="F364" s="574">
        <v>358</v>
      </c>
      <c r="G364" s="278">
        <f t="shared" ref="G364:G365" si="3053">IFERROR($D364*H364,0)</f>
        <v>0</v>
      </c>
      <c r="H364" s="561"/>
      <c r="I364" s="278">
        <f t="shared" ref="I364:I365" si="3054">IFERROR($D364*J364,0)</f>
        <v>0</v>
      </c>
      <c r="J364" s="561"/>
      <c r="K364" s="278">
        <f t="shared" ref="K364:K365" si="3055">IFERROR($D364*L364,0)</f>
        <v>0</v>
      </c>
      <c r="L364" s="561"/>
      <c r="M364" s="278">
        <f t="shared" ref="M364:M365" si="3056">IFERROR($D364*N364,0)</f>
        <v>0</v>
      </c>
      <c r="N364" s="561" t="s">
        <v>1053</v>
      </c>
      <c r="O364" s="278">
        <f t="shared" ref="O364:O365" si="3057">IFERROR($D364*P364,0)</f>
        <v>0</v>
      </c>
      <c r="P364" s="561"/>
      <c r="Q364" s="278">
        <f t="shared" ref="Q364:Q365" si="3058">IFERROR($D364*R364,0)</f>
        <v>0</v>
      </c>
      <c r="R364" s="561"/>
      <c r="S364" s="278">
        <f t="shared" ref="S364:S365" si="3059">IFERROR($D364*T364,0)</f>
        <v>0</v>
      </c>
      <c r="T364" s="561"/>
      <c r="U364" s="278">
        <f t="shared" ref="U364:U365" si="3060">IFERROR($D364*V364,0)</f>
        <v>0</v>
      </c>
      <c r="V364" s="561"/>
      <c r="W364" s="278">
        <f t="shared" ref="W364:W365" si="3061">IFERROR($D364*X364,0)</f>
        <v>0</v>
      </c>
      <c r="X364" s="561"/>
      <c r="Y364" s="278">
        <f t="shared" ref="Y364:Y365" si="3062">IFERROR($D364*Z364,0)</f>
        <v>0</v>
      </c>
      <c r="Z364" s="561"/>
      <c r="AA364" s="278">
        <f t="shared" ref="AA364:AA365" si="3063">IFERROR($D364*AB364,0)</f>
        <v>0</v>
      </c>
      <c r="AB364" s="561"/>
      <c r="AC364" s="278">
        <f t="shared" ref="AC364:AC365" si="3064">IFERROR($D364*AD364,0)</f>
        <v>0</v>
      </c>
      <c r="AD364" s="561"/>
      <c r="AE364" s="278">
        <f t="shared" ref="AE364:AE365" si="3065">IFERROR($D364*AF364,0)</f>
        <v>0</v>
      </c>
      <c r="AF364" s="561"/>
      <c r="AG364" s="278">
        <f t="shared" ref="AG364:AG365" si="3066">IFERROR($D364*AH364,0)</f>
        <v>0</v>
      </c>
      <c r="AH364" s="561"/>
      <c r="AI364" s="278">
        <f t="shared" ref="AI364:AI365" si="3067">IFERROR($D364*AJ364,0)</f>
        <v>0</v>
      </c>
      <c r="AJ364" s="561"/>
      <c r="AK364" s="278">
        <f t="shared" ref="AK364:AK365" si="3068">IFERROR($D364*AL364,0)</f>
        <v>0</v>
      </c>
      <c r="AL364" s="561"/>
      <c r="AM364" s="278">
        <f t="shared" ref="AM364:AM365" si="3069">IFERROR($D364*AN364,0)</f>
        <v>0</v>
      </c>
      <c r="AN364" s="561"/>
      <c r="AO364" s="278">
        <f t="shared" ref="AO364:AO365" si="3070">IFERROR($D364*AP364,0)</f>
        <v>0</v>
      </c>
      <c r="AP364" s="561"/>
      <c r="AQ364" s="278">
        <f t="shared" ref="AQ364:AQ365" si="3071">IFERROR($D364*AR364,0)</f>
        <v>0</v>
      </c>
      <c r="AR364" s="561"/>
      <c r="AS364" s="278">
        <f t="shared" ref="AS364:AS365" si="3072">IFERROR($D364*AT364,0)</f>
        <v>0</v>
      </c>
      <c r="AT364" s="561"/>
      <c r="AU364" s="278">
        <f t="shared" ref="AU364:AU365" si="3073">IFERROR($D364*AV364,0)</f>
        <v>0</v>
      </c>
      <c r="AV364" s="561"/>
      <c r="AW364" s="278">
        <f t="shared" ref="AW364:AW365" si="3074">IFERROR($D364*AX364,0)</f>
        <v>0</v>
      </c>
      <c r="AX364" s="561"/>
      <c r="AY364" s="278">
        <f t="shared" ref="AY364:AY365" si="3075">IFERROR($D364*AZ364,0)</f>
        <v>0</v>
      </c>
      <c r="AZ364" s="561"/>
      <c r="BA364" s="278">
        <f t="shared" ref="BA364:BA365" si="3076">IFERROR($D364*BB364,0)</f>
        <v>0</v>
      </c>
      <c r="BB364" s="561"/>
      <c r="BC364" s="278">
        <f t="shared" ref="BC364:BC365" si="3077">IFERROR($D364*BD364,0)</f>
        <v>0</v>
      </c>
      <c r="BD364" s="561"/>
      <c r="BE364" s="278">
        <f t="shared" ref="BE364:BE365" si="3078">IFERROR($D364*BF364,0)</f>
        <v>0</v>
      </c>
      <c r="BF364" s="561"/>
      <c r="BG364" s="278">
        <f t="shared" ref="BG364:BG365" si="3079">IFERROR($D364*BH364,0)</f>
        <v>0</v>
      </c>
      <c r="BH364" s="561"/>
      <c r="BI364" s="278">
        <f t="shared" ref="BI364:BI365" si="3080">IFERROR($D364*BJ364,0)</f>
        <v>0</v>
      </c>
      <c r="BJ364" s="561"/>
      <c r="BK364" s="278">
        <f t="shared" ref="BK364:BK365" si="3081">IFERROR($D364*BL364,0)</f>
        <v>0</v>
      </c>
      <c r="BL364" s="561"/>
      <c r="BM364" s="278">
        <f t="shared" ref="BM364:BM365" si="3082">IFERROR($D364*BN364,0)</f>
        <v>0</v>
      </c>
      <c r="BN364" s="561"/>
      <c r="BO364" s="278">
        <f t="shared" ref="BO364:BO365" si="3083">IFERROR($D364*BP364,0)</f>
        <v>0</v>
      </c>
      <c r="BP364" s="561"/>
      <c r="BQ364" s="563">
        <f t="shared" ref="BQ364:BQ365" si="3084">SUM(BN364,BL364,BJ364,BH364,BF364,BD364,BB364,AZ364,AX364,AV364,AT364,AR364,AP364,AN364,AL364,AJ364,AH364,AF364,AD364,AB364,Z364,X364,V364,T364,R364,P364,N364,L364,J364,H364,BP364)</f>
        <v>0</v>
      </c>
      <c r="BR364" s="322">
        <f t="shared" si="2894"/>
        <v>0</v>
      </c>
      <c r="BS364" s="284" t="b">
        <f>D364='Orçamento Detalhado'!J370</f>
        <v>1</v>
      </c>
    </row>
    <row r="365" spans="2:71" ht="18" customHeight="1" outlineLevel="2" thickTop="1" thickBot="1">
      <c r="B365" s="213" t="s">
        <v>795</v>
      </c>
      <c r="C365" s="275" t="str">
        <f>IF(VLOOKUP(B365,'Orçamento Detalhado'!$A$11:$I$531,4,)="","",(VLOOKUP(B365,'Orçamento Detalhado'!$A$11:$I$531,4,)))</f>
        <v/>
      </c>
      <c r="D365" s="276" t="str">
        <f>IF(B365="","",VLOOKUP($B365,'Orçamento Detalhado'!$A$11:$J$531,10,))</f>
        <v/>
      </c>
      <c r="E365" s="277">
        <f t="shared" si="2895"/>
        <v>0</v>
      </c>
      <c r="F365" s="574">
        <v>359</v>
      </c>
      <c r="G365" s="278">
        <f t="shared" si="3053"/>
        <v>0</v>
      </c>
      <c r="H365" s="561"/>
      <c r="I365" s="278">
        <f t="shared" si="3054"/>
        <v>0</v>
      </c>
      <c r="J365" s="561"/>
      <c r="K365" s="278">
        <f t="shared" si="3055"/>
        <v>0</v>
      </c>
      <c r="L365" s="561"/>
      <c r="M365" s="278">
        <f t="shared" si="3056"/>
        <v>0</v>
      </c>
      <c r="N365" s="561" t="s">
        <v>1053</v>
      </c>
      <c r="O365" s="278">
        <f t="shared" si="3057"/>
        <v>0</v>
      </c>
      <c r="P365" s="561"/>
      <c r="Q365" s="278">
        <f t="shared" si="3058"/>
        <v>0</v>
      </c>
      <c r="R365" s="561"/>
      <c r="S365" s="278">
        <f t="shared" si="3059"/>
        <v>0</v>
      </c>
      <c r="T365" s="561"/>
      <c r="U365" s="278">
        <f t="shared" si="3060"/>
        <v>0</v>
      </c>
      <c r="V365" s="561"/>
      <c r="W365" s="278">
        <f t="shared" si="3061"/>
        <v>0</v>
      </c>
      <c r="X365" s="561"/>
      <c r="Y365" s="278">
        <f t="shared" si="3062"/>
        <v>0</v>
      </c>
      <c r="Z365" s="561"/>
      <c r="AA365" s="278">
        <f t="shared" si="3063"/>
        <v>0</v>
      </c>
      <c r="AB365" s="561"/>
      <c r="AC365" s="278">
        <f t="shared" si="3064"/>
        <v>0</v>
      </c>
      <c r="AD365" s="561"/>
      <c r="AE365" s="278">
        <f t="shared" si="3065"/>
        <v>0</v>
      </c>
      <c r="AF365" s="561"/>
      <c r="AG365" s="278">
        <f t="shared" si="3066"/>
        <v>0</v>
      </c>
      <c r="AH365" s="561"/>
      <c r="AI365" s="278">
        <f t="shared" si="3067"/>
        <v>0</v>
      </c>
      <c r="AJ365" s="561"/>
      <c r="AK365" s="278">
        <f t="shared" si="3068"/>
        <v>0</v>
      </c>
      <c r="AL365" s="561"/>
      <c r="AM365" s="278">
        <f t="shared" si="3069"/>
        <v>0</v>
      </c>
      <c r="AN365" s="561"/>
      <c r="AO365" s="278">
        <f t="shared" si="3070"/>
        <v>0</v>
      </c>
      <c r="AP365" s="561"/>
      <c r="AQ365" s="278">
        <f t="shared" si="3071"/>
        <v>0</v>
      </c>
      <c r="AR365" s="561"/>
      <c r="AS365" s="278">
        <f t="shared" si="3072"/>
        <v>0</v>
      </c>
      <c r="AT365" s="561"/>
      <c r="AU365" s="278">
        <f t="shared" si="3073"/>
        <v>0</v>
      </c>
      <c r="AV365" s="561"/>
      <c r="AW365" s="278">
        <f t="shared" si="3074"/>
        <v>0</v>
      </c>
      <c r="AX365" s="561"/>
      <c r="AY365" s="278">
        <f t="shared" si="3075"/>
        <v>0</v>
      </c>
      <c r="AZ365" s="561"/>
      <c r="BA365" s="278">
        <f t="shared" si="3076"/>
        <v>0</v>
      </c>
      <c r="BB365" s="561"/>
      <c r="BC365" s="278">
        <f t="shared" si="3077"/>
        <v>0</v>
      </c>
      <c r="BD365" s="561"/>
      <c r="BE365" s="278">
        <f t="shared" si="3078"/>
        <v>0</v>
      </c>
      <c r="BF365" s="561"/>
      <c r="BG365" s="278">
        <f t="shared" si="3079"/>
        <v>0</v>
      </c>
      <c r="BH365" s="561"/>
      <c r="BI365" s="278">
        <f t="shared" si="3080"/>
        <v>0</v>
      </c>
      <c r="BJ365" s="561"/>
      <c r="BK365" s="278">
        <f t="shared" si="3081"/>
        <v>0</v>
      </c>
      <c r="BL365" s="561"/>
      <c r="BM365" s="278">
        <f t="shared" si="3082"/>
        <v>0</v>
      </c>
      <c r="BN365" s="561"/>
      <c r="BO365" s="278">
        <f t="shared" si="3083"/>
        <v>0</v>
      </c>
      <c r="BP365" s="561"/>
      <c r="BQ365" s="563">
        <f t="shared" si="3084"/>
        <v>0</v>
      </c>
      <c r="BR365" s="322">
        <f t="shared" si="2894"/>
        <v>0</v>
      </c>
      <c r="BS365" s="284" t="b">
        <f>D365='Orçamento Detalhado'!J371</f>
        <v>1</v>
      </c>
    </row>
    <row r="366" spans="2:71" ht="18" customHeight="1" outlineLevel="2" thickTop="1" thickBot="1">
      <c r="B366" s="213" t="s">
        <v>796</v>
      </c>
      <c r="C366" s="275" t="str">
        <f>IF(VLOOKUP(B366,'Orçamento Detalhado'!$A$11:$I$531,4,)="","",(VLOOKUP(B366,'Orçamento Detalhado'!$A$11:$I$531,4,)))</f>
        <v/>
      </c>
      <c r="D366" s="276" t="str">
        <f>IF(B366="","",VLOOKUP($B366,'Orçamento Detalhado'!$A$11:$J$531,10,))</f>
        <v/>
      </c>
      <c r="E366" s="277">
        <f t="shared" si="2895"/>
        <v>0</v>
      </c>
      <c r="F366" s="574">
        <v>360</v>
      </c>
      <c r="G366" s="278">
        <f t="shared" ref="G366" si="3085">IFERROR($D366*H366,0)</f>
        <v>0</v>
      </c>
      <c r="H366" s="561"/>
      <c r="I366" s="278">
        <f t="shared" ref="I366" si="3086">IFERROR($D366*J366,0)</f>
        <v>0</v>
      </c>
      <c r="J366" s="561"/>
      <c r="K366" s="278">
        <f t="shared" ref="K366" si="3087">IFERROR($D366*L366,0)</f>
        <v>0</v>
      </c>
      <c r="L366" s="561" t="s">
        <v>1053</v>
      </c>
      <c r="M366" s="278">
        <f t="shared" ref="M366" si="3088">IFERROR($D366*N366,0)</f>
        <v>0</v>
      </c>
      <c r="N366" s="561" t="s">
        <v>1053</v>
      </c>
      <c r="O366" s="278">
        <f t="shared" ref="O366" si="3089">IFERROR($D366*P366,0)</f>
        <v>0</v>
      </c>
      <c r="P366" s="561"/>
      <c r="Q366" s="278">
        <f t="shared" ref="Q366" si="3090">IFERROR($D366*R366,0)</f>
        <v>0</v>
      </c>
      <c r="R366" s="561"/>
      <c r="S366" s="278">
        <f t="shared" ref="S366" si="3091">IFERROR($D366*T366,0)</f>
        <v>0</v>
      </c>
      <c r="T366" s="561"/>
      <c r="U366" s="278">
        <f t="shared" ref="U366" si="3092">IFERROR($D366*V366,0)</f>
        <v>0</v>
      </c>
      <c r="V366" s="561"/>
      <c r="W366" s="278">
        <f t="shared" ref="W366" si="3093">IFERROR($D366*X366,0)</f>
        <v>0</v>
      </c>
      <c r="X366" s="561"/>
      <c r="Y366" s="278">
        <f t="shared" ref="Y366" si="3094">IFERROR($D366*Z366,0)</f>
        <v>0</v>
      </c>
      <c r="Z366" s="561"/>
      <c r="AA366" s="278">
        <f t="shared" ref="AA366" si="3095">IFERROR($D366*AB366,0)</f>
        <v>0</v>
      </c>
      <c r="AB366" s="561"/>
      <c r="AC366" s="278">
        <f t="shared" ref="AC366" si="3096">IFERROR($D366*AD366,0)</f>
        <v>0</v>
      </c>
      <c r="AD366" s="561"/>
      <c r="AE366" s="278">
        <f t="shared" ref="AE366" si="3097">IFERROR($D366*AF366,0)</f>
        <v>0</v>
      </c>
      <c r="AF366" s="561"/>
      <c r="AG366" s="278">
        <f t="shared" ref="AG366" si="3098">IFERROR($D366*AH366,0)</f>
        <v>0</v>
      </c>
      <c r="AH366" s="561"/>
      <c r="AI366" s="278">
        <f t="shared" ref="AI366" si="3099">IFERROR($D366*AJ366,0)</f>
        <v>0</v>
      </c>
      <c r="AJ366" s="561"/>
      <c r="AK366" s="278">
        <f t="shared" ref="AK366" si="3100">IFERROR($D366*AL366,0)</f>
        <v>0</v>
      </c>
      <c r="AL366" s="561"/>
      <c r="AM366" s="278">
        <f t="shared" ref="AM366" si="3101">IFERROR($D366*AN366,0)</f>
        <v>0</v>
      </c>
      <c r="AN366" s="561"/>
      <c r="AO366" s="278">
        <f t="shared" ref="AO366" si="3102">IFERROR($D366*AP366,0)</f>
        <v>0</v>
      </c>
      <c r="AP366" s="561"/>
      <c r="AQ366" s="278">
        <f t="shared" ref="AQ366" si="3103">IFERROR($D366*AR366,0)</f>
        <v>0</v>
      </c>
      <c r="AR366" s="561"/>
      <c r="AS366" s="278">
        <f t="shared" ref="AS366" si="3104">IFERROR($D366*AT366,0)</f>
        <v>0</v>
      </c>
      <c r="AT366" s="561"/>
      <c r="AU366" s="278">
        <f t="shared" ref="AU366" si="3105">IFERROR($D366*AV366,0)</f>
        <v>0</v>
      </c>
      <c r="AV366" s="561"/>
      <c r="AW366" s="278">
        <f t="shared" ref="AW366" si="3106">IFERROR($D366*AX366,0)</f>
        <v>0</v>
      </c>
      <c r="AX366" s="561"/>
      <c r="AY366" s="278">
        <f t="shared" ref="AY366" si="3107">IFERROR($D366*AZ366,0)</f>
        <v>0</v>
      </c>
      <c r="AZ366" s="561"/>
      <c r="BA366" s="278">
        <f t="shared" ref="BA366" si="3108">IFERROR($D366*BB366,0)</f>
        <v>0</v>
      </c>
      <c r="BB366" s="561"/>
      <c r="BC366" s="278">
        <f t="shared" ref="BC366" si="3109">IFERROR($D366*BD366,0)</f>
        <v>0</v>
      </c>
      <c r="BD366" s="561"/>
      <c r="BE366" s="278">
        <f t="shared" ref="BE366" si="3110">IFERROR($D366*BF366,0)</f>
        <v>0</v>
      </c>
      <c r="BF366" s="561"/>
      <c r="BG366" s="278">
        <f t="shared" ref="BG366" si="3111">IFERROR($D366*BH366,0)</f>
        <v>0</v>
      </c>
      <c r="BH366" s="561"/>
      <c r="BI366" s="278">
        <f t="shared" ref="BI366" si="3112">IFERROR($D366*BJ366,0)</f>
        <v>0</v>
      </c>
      <c r="BJ366" s="561"/>
      <c r="BK366" s="278">
        <f t="shared" ref="BK366" si="3113">IFERROR($D366*BL366,0)</f>
        <v>0</v>
      </c>
      <c r="BL366" s="561"/>
      <c r="BM366" s="278">
        <f t="shared" ref="BM366" si="3114">IFERROR($D366*BN366,0)</f>
        <v>0</v>
      </c>
      <c r="BN366" s="561"/>
      <c r="BO366" s="278">
        <f t="shared" ref="BO366" si="3115">IFERROR($D366*BP366,0)</f>
        <v>0</v>
      </c>
      <c r="BP366" s="561"/>
      <c r="BQ366" s="563">
        <f t="shared" ref="BQ366" si="3116">SUM(BN366,BL366,BJ366,BH366,BF366,BD366,BB366,AZ366,AX366,AV366,AT366,AR366,AP366,AN366,AL366,AJ366,AH366,AF366,AD366,AB366,Z366,X366,V366,T366,R366,P366,N366,L366,J366,H366,BP366)</f>
        <v>0</v>
      </c>
      <c r="BR366" s="322">
        <f t="shared" si="2894"/>
        <v>0</v>
      </c>
      <c r="BS366" s="284" t="b">
        <f>D366='Orçamento Detalhado'!J372</f>
        <v>1</v>
      </c>
    </row>
    <row r="367" spans="2:71" ht="18" customHeight="1" outlineLevel="1" thickTop="1" thickBot="1">
      <c r="B367" s="260" t="s">
        <v>797</v>
      </c>
      <c r="C367" s="281" t="str">
        <f>IF(B367="","",VLOOKUP(B367,'Orçamento Detalhado'!$A$11:$I$531,4,))</f>
        <v>SISTEMA DE AGUA POTÁVEL</v>
      </c>
      <c r="D367" s="263">
        <f>SUM(D368:D375)</f>
        <v>0</v>
      </c>
      <c r="E367" s="264">
        <f t="shared" si="2895"/>
        <v>0</v>
      </c>
      <c r="F367" s="574">
        <v>361</v>
      </c>
      <c r="G367" s="263">
        <f>SUM(G368:G375)</f>
        <v>0</v>
      </c>
      <c r="H367" s="560">
        <f t="shared" ref="H367" si="3117">IFERROR(G367/$D367,0)</f>
        <v>0</v>
      </c>
      <c r="I367" s="263">
        <f>SUM(I368:I375)</f>
        <v>0</v>
      </c>
      <c r="J367" s="560">
        <f t="shared" ref="J367:BP367" si="3118">IFERROR(I367/$D367,0)</f>
        <v>0</v>
      </c>
      <c r="K367" s="263">
        <f t="shared" ref="K367" si="3119">SUM(K368:K375)</f>
        <v>0</v>
      </c>
      <c r="L367" s="560">
        <f t="shared" si="3118"/>
        <v>0</v>
      </c>
      <c r="M367" s="263">
        <f t="shared" ref="M367" si="3120">SUM(M368:M375)</f>
        <v>0</v>
      </c>
      <c r="N367" s="560">
        <f t="shared" si="3118"/>
        <v>0</v>
      </c>
      <c r="O367" s="263">
        <f t="shared" ref="O367" si="3121">SUM(O368:O375)</f>
        <v>0</v>
      </c>
      <c r="P367" s="560">
        <f t="shared" si="3118"/>
        <v>0</v>
      </c>
      <c r="Q367" s="263">
        <f t="shared" ref="Q367" si="3122">SUM(Q368:Q375)</f>
        <v>0</v>
      </c>
      <c r="R367" s="560">
        <f t="shared" si="3118"/>
        <v>0</v>
      </c>
      <c r="S367" s="263">
        <f t="shared" ref="S367" si="3123">SUM(S368:S375)</f>
        <v>0</v>
      </c>
      <c r="T367" s="560">
        <f t="shared" si="3118"/>
        <v>0</v>
      </c>
      <c r="U367" s="263">
        <f t="shared" ref="U367" si="3124">SUM(U368:U375)</f>
        <v>0</v>
      </c>
      <c r="V367" s="560">
        <f t="shared" si="3118"/>
        <v>0</v>
      </c>
      <c r="W367" s="263">
        <f t="shared" ref="W367" si="3125">SUM(W368:W375)</f>
        <v>0</v>
      </c>
      <c r="X367" s="560">
        <f t="shared" si="3118"/>
        <v>0</v>
      </c>
      <c r="Y367" s="263">
        <f t="shared" ref="Y367" si="3126">SUM(Y368:Y375)</f>
        <v>0</v>
      </c>
      <c r="Z367" s="560">
        <f t="shared" si="3118"/>
        <v>0</v>
      </c>
      <c r="AA367" s="263">
        <f t="shared" ref="AA367" si="3127">SUM(AA368:AA375)</f>
        <v>0</v>
      </c>
      <c r="AB367" s="560">
        <f t="shared" si="3118"/>
        <v>0</v>
      </c>
      <c r="AC367" s="263">
        <f t="shared" ref="AC367" si="3128">SUM(AC368:AC375)</f>
        <v>0</v>
      </c>
      <c r="AD367" s="560">
        <f t="shared" si="3118"/>
        <v>0</v>
      </c>
      <c r="AE367" s="263">
        <f t="shared" ref="AE367" si="3129">SUM(AE368:AE375)</f>
        <v>0</v>
      </c>
      <c r="AF367" s="560">
        <f t="shared" si="3118"/>
        <v>0</v>
      </c>
      <c r="AG367" s="263">
        <f t="shared" ref="AG367" si="3130">SUM(AG368:AG375)</f>
        <v>0</v>
      </c>
      <c r="AH367" s="560">
        <f t="shared" si="3118"/>
        <v>0</v>
      </c>
      <c r="AI367" s="263">
        <f t="shared" ref="AI367" si="3131">SUM(AI368:AI375)</f>
        <v>0</v>
      </c>
      <c r="AJ367" s="560">
        <f t="shared" si="3118"/>
        <v>0</v>
      </c>
      <c r="AK367" s="263">
        <f t="shared" ref="AK367" si="3132">SUM(AK368:AK375)</f>
        <v>0</v>
      </c>
      <c r="AL367" s="560">
        <f t="shared" si="3118"/>
        <v>0</v>
      </c>
      <c r="AM367" s="263">
        <f t="shared" ref="AM367" si="3133">SUM(AM368:AM375)</f>
        <v>0</v>
      </c>
      <c r="AN367" s="560">
        <f t="shared" si="3118"/>
        <v>0</v>
      </c>
      <c r="AO367" s="263">
        <f t="shared" ref="AO367" si="3134">SUM(AO368:AO375)</f>
        <v>0</v>
      </c>
      <c r="AP367" s="560">
        <f t="shared" si="3118"/>
        <v>0</v>
      </c>
      <c r="AQ367" s="263">
        <f t="shared" ref="AQ367" si="3135">SUM(AQ368:AQ375)</f>
        <v>0</v>
      </c>
      <c r="AR367" s="560">
        <f t="shared" si="3118"/>
        <v>0</v>
      </c>
      <c r="AS367" s="263">
        <f t="shared" ref="AS367" si="3136">SUM(AS368:AS375)</f>
        <v>0</v>
      </c>
      <c r="AT367" s="560">
        <f t="shared" si="3118"/>
        <v>0</v>
      </c>
      <c r="AU367" s="263">
        <f t="shared" ref="AU367" si="3137">SUM(AU368:AU375)</f>
        <v>0</v>
      </c>
      <c r="AV367" s="560">
        <f t="shared" si="3118"/>
        <v>0</v>
      </c>
      <c r="AW367" s="263">
        <f t="shared" ref="AW367" si="3138">SUM(AW368:AW375)</f>
        <v>0</v>
      </c>
      <c r="AX367" s="560">
        <f t="shared" si="3118"/>
        <v>0</v>
      </c>
      <c r="AY367" s="263">
        <f t="shared" ref="AY367" si="3139">SUM(AY368:AY375)</f>
        <v>0</v>
      </c>
      <c r="AZ367" s="560">
        <f t="shared" si="3118"/>
        <v>0</v>
      </c>
      <c r="BA367" s="263">
        <f t="shared" ref="BA367" si="3140">SUM(BA368:BA375)</f>
        <v>0</v>
      </c>
      <c r="BB367" s="560">
        <f t="shared" si="3118"/>
        <v>0</v>
      </c>
      <c r="BC367" s="263">
        <f t="shared" ref="BC367" si="3141">SUM(BC368:BC375)</f>
        <v>0</v>
      </c>
      <c r="BD367" s="560">
        <f t="shared" si="3118"/>
        <v>0</v>
      </c>
      <c r="BE367" s="263">
        <f t="shared" ref="BE367" si="3142">SUM(BE368:BE375)</f>
        <v>0</v>
      </c>
      <c r="BF367" s="560">
        <f t="shared" si="3118"/>
        <v>0</v>
      </c>
      <c r="BG367" s="263">
        <f>SUM(BG368:BG375)</f>
        <v>0</v>
      </c>
      <c r="BH367" s="560">
        <f t="shared" si="3118"/>
        <v>0</v>
      </c>
      <c r="BI367" s="263">
        <f t="shared" ref="BI367" si="3143">SUM(BI368:BI375)</f>
        <v>0</v>
      </c>
      <c r="BJ367" s="560">
        <f t="shared" si="3118"/>
        <v>0</v>
      </c>
      <c r="BK367" s="263">
        <f t="shared" ref="BK367" si="3144">SUM(BK368:BK375)</f>
        <v>0</v>
      </c>
      <c r="BL367" s="560">
        <f t="shared" si="3118"/>
        <v>0</v>
      </c>
      <c r="BM367" s="263">
        <f>SUM(BM368:BM375)</f>
        <v>0</v>
      </c>
      <c r="BN367" s="560">
        <f t="shared" si="3118"/>
        <v>0</v>
      </c>
      <c r="BO367" s="263">
        <f>SUM(BO368:BO375)</f>
        <v>0</v>
      </c>
      <c r="BP367" s="560">
        <f t="shared" si="3118"/>
        <v>0</v>
      </c>
      <c r="BQ367" s="563">
        <f t="shared" si="2992"/>
        <v>0</v>
      </c>
      <c r="BR367" s="322">
        <f t="shared" si="2894"/>
        <v>0</v>
      </c>
      <c r="BS367" s="284" t="b">
        <f>D367='Orçamento Detalhado'!J373</f>
        <v>1</v>
      </c>
    </row>
    <row r="368" spans="2:71" ht="18" customHeight="1" outlineLevel="2" thickTop="1" thickBot="1">
      <c r="B368" s="213" t="s">
        <v>799</v>
      </c>
      <c r="C368" s="275" t="str">
        <f>IF(VLOOKUP(B368,'Orçamento Detalhado'!$A$11:$I$531,4,)="","",(VLOOKUP(B368,'Orçamento Detalhado'!$A$11:$I$531,4,)))</f>
        <v>Rede de distribuição - água potável</v>
      </c>
      <c r="D368" s="276" t="str">
        <f>IF(B368="","",VLOOKUP($B368,'Orçamento Detalhado'!$A$11:$J$531,10,))</f>
        <v/>
      </c>
      <c r="E368" s="277">
        <f t="shared" si="2895"/>
        <v>0</v>
      </c>
      <c r="F368" s="574">
        <v>362</v>
      </c>
      <c r="G368" s="278">
        <f t="shared" ref="G368:G372" si="3145">IFERROR($D368*H368,0)</f>
        <v>0</v>
      </c>
      <c r="H368" s="561"/>
      <c r="I368" s="278">
        <f t="shared" ref="I368:I372" si="3146">IFERROR($D368*J368,0)</f>
        <v>0</v>
      </c>
      <c r="J368" s="561"/>
      <c r="K368" s="278">
        <f t="shared" ref="K368:K372" si="3147">IFERROR($D368*L368,0)</f>
        <v>0</v>
      </c>
      <c r="L368" s="561"/>
      <c r="M368" s="278">
        <f t="shared" ref="M368:M372" si="3148">IFERROR($D368*N368,0)</f>
        <v>0</v>
      </c>
      <c r="N368" s="561"/>
      <c r="O368" s="278">
        <f t="shared" ref="O368:O372" si="3149">IFERROR($D368*P368,0)</f>
        <v>0</v>
      </c>
      <c r="P368" s="561"/>
      <c r="Q368" s="278">
        <f t="shared" ref="Q368:Q372" si="3150">IFERROR($D368*R368,0)</f>
        <v>0</v>
      </c>
      <c r="R368" s="561"/>
      <c r="S368" s="278">
        <f t="shared" ref="S368:S372" si="3151">IFERROR($D368*T368,0)</f>
        <v>0</v>
      </c>
      <c r="T368" s="561"/>
      <c r="U368" s="278">
        <f t="shared" ref="U368:U372" si="3152">IFERROR($D368*V368,0)</f>
        <v>0</v>
      </c>
      <c r="V368" s="561"/>
      <c r="W368" s="278">
        <f t="shared" ref="W368:W372" si="3153">IFERROR($D368*X368,0)</f>
        <v>0</v>
      </c>
      <c r="X368" s="561"/>
      <c r="Y368" s="278">
        <f t="shared" ref="Y368:Y372" si="3154">IFERROR($D368*Z368,0)</f>
        <v>0</v>
      </c>
      <c r="Z368" s="561"/>
      <c r="AA368" s="278">
        <f t="shared" ref="AA368:AA372" si="3155">IFERROR($D368*AB368,0)</f>
        <v>0</v>
      </c>
      <c r="AB368" s="561"/>
      <c r="AC368" s="278">
        <f t="shared" ref="AC368:AC372" si="3156">IFERROR($D368*AD368,0)</f>
        <v>0</v>
      </c>
      <c r="AD368" s="561"/>
      <c r="AE368" s="278">
        <f t="shared" ref="AE368:AE372" si="3157">IFERROR($D368*AF368,0)</f>
        <v>0</v>
      </c>
      <c r="AF368" s="561"/>
      <c r="AG368" s="278">
        <f t="shared" ref="AG368:AG372" si="3158">IFERROR($D368*AH368,0)</f>
        <v>0</v>
      </c>
      <c r="AH368" s="561"/>
      <c r="AI368" s="278">
        <f t="shared" ref="AI368:AI372" si="3159">IFERROR($D368*AJ368,0)</f>
        <v>0</v>
      </c>
      <c r="AJ368" s="561"/>
      <c r="AK368" s="278">
        <f t="shared" ref="AK368:AK372" si="3160">IFERROR($D368*AL368,0)</f>
        <v>0</v>
      </c>
      <c r="AL368" s="561"/>
      <c r="AM368" s="278">
        <f t="shared" ref="AM368:AM372" si="3161">IFERROR($D368*AN368,0)</f>
        <v>0</v>
      </c>
      <c r="AN368" s="561"/>
      <c r="AO368" s="278">
        <f t="shared" ref="AO368:AO372" si="3162">IFERROR($D368*AP368,0)</f>
        <v>0</v>
      </c>
      <c r="AP368" s="561"/>
      <c r="AQ368" s="278">
        <f t="shared" ref="AQ368:AQ372" si="3163">IFERROR($D368*AR368,0)</f>
        <v>0</v>
      </c>
      <c r="AR368" s="561"/>
      <c r="AS368" s="278">
        <f t="shared" ref="AS368:AS372" si="3164">IFERROR($D368*AT368,0)</f>
        <v>0</v>
      </c>
      <c r="AT368" s="561"/>
      <c r="AU368" s="278">
        <f t="shared" ref="AU368:AU372" si="3165">IFERROR($D368*AV368,0)</f>
        <v>0</v>
      </c>
      <c r="AV368" s="561"/>
      <c r="AW368" s="278">
        <f t="shared" ref="AW368:AW372" si="3166">IFERROR($D368*AX368,0)</f>
        <v>0</v>
      </c>
      <c r="AX368" s="561"/>
      <c r="AY368" s="278">
        <f t="shared" ref="AY368:AY372" si="3167">IFERROR($D368*AZ368,0)</f>
        <v>0</v>
      </c>
      <c r="AZ368" s="561"/>
      <c r="BA368" s="278">
        <f t="shared" ref="BA368:BA372" si="3168">IFERROR($D368*BB368,0)</f>
        <v>0</v>
      </c>
      <c r="BB368" s="561"/>
      <c r="BC368" s="278">
        <f t="shared" ref="BC368:BC372" si="3169">IFERROR($D368*BD368,0)</f>
        <v>0</v>
      </c>
      <c r="BD368" s="561"/>
      <c r="BE368" s="278">
        <f t="shared" ref="BE368:BE372" si="3170">IFERROR($D368*BF368,0)</f>
        <v>0</v>
      </c>
      <c r="BF368" s="561"/>
      <c r="BG368" s="278">
        <f t="shared" ref="BG368:BG372" si="3171">IFERROR($D368*BH368,0)</f>
        <v>0</v>
      </c>
      <c r="BH368" s="561"/>
      <c r="BI368" s="278">
        <f t="shared" ref="BI368:BI372" si="3172">IFERROR($D368*BJ368,0)</f>
        <v>0</v>
      </c>
      <c r="BJ368" s="561"/>
      <c r="BK368" s="278">
        <f t="shared" ref="BK368:BK372" si="3173">IFERROR($D368*BL368,0)</f>
        <v>0</v>
      </c>
      <c r="BL368" s="561"/>
      <c r="BM368" s="278">
        <f t="shared" ref="BM368:BM372" si="3174">IFERROR($D368*BN368,0)</f>
        <v>0</v>
      </c>
      <c r="BN368" s="561"/>
      <c r="BO368" s="278">
        <f t="shared" ref="BO368:BO372" si="3175">IFERROR($D368*BP368,0)</f>
        <v>0</v>
      </c>
      <c r="BP368" s="561"/>
      <c r="BQ368" s="563">
        <f t="shared" ref="BQ368:BQ372" si="3176">SUM(BN368,BL368,BJ368,BH368,BF368,BD368,BB368,AZ368,AX368,AV368,AT368,AR368,AP368,AN368,AL368,AJ368,AH368,AF368,AD368,AB368,Z368,X368,V368,T368,R368,P368,N368,L368,J368,H368,BP368)</f>
        <v>0</v>
      </c>
      <c r="BR368" s="322">
        <f t="shared" si="2894"/>
        <v>0</v>
      </c>
      <c r="BS368" s="284" t="b">
        <f>D368='Orçamento Detalhado'!J374</f>
        <v>1</v>
      </c>
    </row>
    <row r="369" spans="2:71" ht="18" customHeight="1" outlineLevel="2" thickTop="1" thickBot="1">
      <c r="B369" s="213" t="s">
        <v>801</v>
      </c>
      <c r="C369" s="275" t="str">
        <f>IF(VLOOKUP(B369,'Orçamento Detalhado'!$A$11:$I$531,4,)="","",(VLOOKUP(B369,'Orçamento Detalhado'!$A$11:$I$531,4,)))</f>
        <v>Reservatorio Elevado</v>
      </c>
      <c r="D369" s="276" t="str">
        <f>IF(B369="","",VLOOKUP($B369,'Orçamento Detalhado'!$A$11:$J$531,10,))</f>
        <v/>
      </c>
      <c r="E369" s="277">
        <f t="shared" si="2895"/>
        <v>0</v>
      </c>
      <c r="F369" s="574">
        <v>363</v>
      </c>
      <c r="G369" s="278">
        <f t="shared" si="3145"/>
        <v>0</v>
      </c>
      <c r="H369" s="561"/>
      <c r="I369" s="278">
        <f t="shared" si="3146"/>
        <v>0</v>
      </c>
      <c r="J369" s="561"/>
      <c r="K369" s="278">
        <f t="shared" si="3147"/>
        <v>0</v>
      </c>
      <c r="L369" s="561"/>
      <c r="M369" s="278">
        <f t="shared" si="3148"/>
        <v>0</v>
      </c>
      <c r="N369" s="561"/>
      <c r="O369" s="278">
        <f t="shared" si="3149"/>
        <v>0</v>
      </c>
      <c r="P369" s="561"/>
      <c r="Q369" s="278">
        <f t="shared" si="3150"/>
        <v>0</v>
      </c>
      <c r="R369" s="561"/>
      <c r="S369" s="278">
        <f t="shared" si="3151"/>
        <v>0</v>
      </c>
      <c r="T369" s="561"/>
      <c r="U369" s="278">
        <f t="shared" si="3152"/>
        <v>0</v>
      </c>
      <c r="V369" s="561"/>
      <c r="W369" s="278">
        <f t="shared" si="3153"/>
        <v>0</v>
      </c>
      <c r="X369" s="561"/>
      <c r="Y369" s="278">
        <f t="shared" si="3154"/>
        <v>0</v>
      </c>
      <c r="Z369" s="561"/>
      <c r="AA369" s="278">
        <f t="shared" si="3155"/>
        <v>0</v>
      </c>
      <c r="AB369" s="561"/>
      <c r="AC369" s="278">
        <f t="shared" si="3156"/>
        <v>0</v>
      </c>
      <c r="AD369" s="561"/>
      <c r="AE369" s="278">
        <f t="shared" si="3157"/>
        <v>0</v>
      </c>
      <c r="AF369" s="561"/>
      <c r="AG369" s="278">
        <f t="shared" si="3158"/>
        <v>0</v>
      </c>
      <c r="AH369" s="561"/>
      <c r="AI369" s="278">
        <f t="shared" si="3159"/>
        <v>0</v>
      </c>
      <c r="AJ369" s="561"/>
      <c r="AK369" s="278">
        <f t="shared" si="3160"/>
        <v>0</v>
      </c>
      <c r="AL369" s="561"/>
      <c r="AM369" s="278">
        <f t="shared" si="3161"/>
        <v>0</v>
      </c>
      <c r="AN369" s="561"/>
      <c r="AO369" s="278">
        <f t="shared" si="3162"/>
        <v>0</v>
      </c>
      <c r="AP369" s="561"/>
      <c r="AQ369" s="278">
        <f t="shared" si="3163"/>
        <v>0</v>
      </c>
      <c r="AR369" s="561"/>
      <c r="AS369" s="278">
        <f t="shared" si="3164"/>
        <v>0</v>
      </c>
      <c r="AT369" s="561"/>
      <c r="AU369" s="278">
        <f t="shared" si="3165"/>
        <v>0</v>
      </c>
      <c r="AV369" s="561"/>
      <c r="AW369" s="278">
        <f t="shared" si="3166"/>
        <v>0</v>
      </c>
      <c r="AX369" s="561"/>
      <c r="AY369" s="278">
        <f t="shared" si="3167"/>
        <v>0</v>
      </c>
      <c r="AZ369" s="561"/>
      <c r="BA369" s="278">
        <f t="shared" si="3168"/>
        <v>0</v>
      </c>
      <c r="BB369" s="561"/>
      <c r="BC369" s="278">
        <f t="shared" si="3169"/>
        <v>0</v>
      </c>
      <c r="BD369" s="561"/>
      <c r="BE369" s="278">
        <f t="shared" si="3170"/>
        <v>0</v>
      </c>
      <c r="BF369" s="561"/>
      <c r="BG369" s="278">
        <f t="shared" si="3171"/>
        <v>0</v>
      </c>
      <c r="BH369" s="561"/>
      <c r="BI369" s="278">
        <f t="shared" si="3172"/>
        <v>0</v>
      </c>
      <c r="BJ369" s="561"/>
      <c r="BK369" s="278">
        <f t="shared" si="3173"/>
        <v>0</v>
      </c>
      <c r="BL369" s="561"/>
      <c r="BM369" s="278">
        <f t="shared" si="3174"/>
        <v>0</v>
      </c>
      <c r="BN369" s="561"/>
      <c r="BO369" s="278">
        <f t="shared" si="3175"/>
        <v>0</v>
      </c>
      <c r="BP369" s="561"/>
      <c r="BQ369" s="563">
        <f t="shared" si="3176"/>
        <v>0</v>
      </c>
      <c r="BR369" s="322">
        <f t="shared" si="2894"/>
        <v>0</v>
      </c>
      <c r="BS369" s="284" t="b">
        <f>D369='Orçamento Detalhado'!J375</f>
        <v>1</v>
      </c>
    </row>
    <row r="370" spans="2:71" ht="18" customHeight="1" outlineLevel="2" thickTop="1" thickBot="1">
      <c r="B370" s="213" t="s">
        <v>803</v>
      </c>
      <c r="C370" s="275" t="str">
        <f>IF(VLOOKUP(B370,'Orçamento Detalhado'!$A$11:$I$531,4,)="","",(VLOOKUP(B370,'Orçamento Detalhado'!$A$11:$I$531,4,)))</f>
        <v>Bombas de recalque</v>
      </c>
      <c r="D370" s="276" t="str">
        <f>IF(B370="","",VLOOKUP($B370,'Orçamento Detalhado'!$A$11:$J$531,10,))</f>
        <v/>
      </c>
      <c r="E370" s="277">
        <f t="shared" si="2895"/>
        <v>0</v>
      </c>
      <c r="F370" s="574">
        <v>364</v>
      </c>
      <c r="G370" s="278">
        <f t="shared" si="3145"/>
        <v>0</v>
      </c>
      <c r="H370" s="561"/>
      <c r="I370" s="278">
        <f t="shared" si="3146"/>
        <v>0</v>
      </c>
      <c r="J370" s="561"/>
      <c r="K370" s="278">
        <f t="shared" si="3147"/>
        <v>0</v>
      </c>
      <c r="L370" s="561"/>
      <c r="M370" s="278">
        <f t="shared" si="3148"/>
        <v>0</v>
      </c>
      <c r="N370" s="561"/>
      <c r="O370" s="278">
        <f t="shared" si="3149"/>
        <v>0</v>
      </c>
      <c r="P370" s="561"/>
      <c r="Q370" s="278">
        <f t="shared" si="3150"/>
        <v>0</v>
      </c>
      <c r="R370" s="561"/>
      <c r="S370" s="278">
        <f t="shared" si="3151"/>
        <v>0</v>
      </c>
      <c r="T370" s="561"/>
      <c r="U370" s="278">
        <f t="shared" si="3152"/>
        <v>0</v>
      </c>
      <c r="V370" s="561"/>
      <c r="W370" s="278">
        <f t="shared" si="3153"/>
        <v>0</v>
      </c>
      <c r="X370" s="561"/>
      <c r="Y370" s="278">
        <f t="shared" si="3154"/>
        <v>0</v>
      </c>
      <c r="Z370" s="561"/>
      <c r="AA370" s="278">
        <f t="shared" si="3155"/>
        <v>0</v>
      </c>
      <c r="AB370" s="561"/>
      <c r="AC370" s="278">
        <f t="shared" si="3156"/>
        <v>0</v>
      </c>
      <c r="AD370" s="561"/>
      <c r="AE370" s="278">
        <f t="shared" si="3157"/>
        <v>0</v>
      </c>
      <c r="AF370" s="561"/>
      <c r="AG370" s="278">
        <f t="shared" si="3158"/>
        <v>0</v>
      </c>
      <c r="AH370" s="561"/>
      <c r="AI370" s="278">
        <f t="shared" si="3159"/>
        <v>0</v>
      </c>
      <c r="AJ370" s="561"/>
      <c r="AK370" s="278">
        <f t="shared" si="3160"/>
        <v>0</v>
      </c>
      <c r="AL370" s="561"/>
      <c r="AM370" s="278">
        <f t="shared" si="3161"/>
        <v>0</v>
      </c>
      <c r="AN370" s="561"/>
      <c r="AO370" s="278">
        <f t="shared" si="3162"/>
        <v>0</v>
      </c>
      <c r="AP370" s="561"/>
      <c r="AQ370" s="278">
        <f t="shared" si="3163"/>
        <v>0</v>
      </c>
      <c r="AR370" s="561"/>
      <c r="AS370" s="278">
        <f t="shared" si="3164"/>
        <v>0</v>
      </c>
      <c r="AT370" s="561"/>
      <c r="AU370" s="278">
        <f t="shared" si="3165"/>
        <v>0</v>
      </c>
      <c r="AV370" s="561"/>
      <c r="AW370" s="278">
        <f t="shared" si="3166"/>
        <v>0</v>
      </c>
      <c r="AX370" s="561"/>
      <c r="AY370" s="278">
        <f t="shared" si="3167"/>
        <v>0</v>
      </c>
      <c r="AZ370" s="561"/>
      <c r="BA370" s="278">
        <f t="shared" si="3168"/>
        <v>0</v>
      </c>
      <c r="BB370" s="561"/>
      <c r="BC370" s="278">
        <f t="shared" si="3169"/>
        <v>0</v>
      </c>
      <c r="BD370" s="561"/>
      <c r="BE370" s="278">
        <f t="shared" si="3170"/>
        <v>0</v>
      </c>
      <c r="BF370" s="561"/>
      <c r="BG370" s="278">
        <f t="shared" si="3171"/>
        <v>0</v>
      </c>
      <c r="BH370" s="561"/>
      <c r="BI370" s="278">
        <f t="shared" si="3172"/>
        <v>0</v>
      </c>
      <c r="BJ370" s="561"/>
      <c r="BK370" s="278">
        <f t="shared" si="3173"/>
        <v>0</v>
      </c>
      <c r="BL370" s="561"/>
      <c r="BM370" s="278">
        <f t="shared" si="3174"/>
        <v>0</v>
      </c>
      <c r="BN370" s="561"/>
      <c r="BO370" s="278">
        <f t="shared" si="3175"/>
        <v>0</v>
      </c>
      <c r="BP370" s="561"/>
      <c r="BQ370" s="563">
        <f t="shared" si="3176"/>
        <v>0</v>
      </c>
      <c r="BR370" s="322">
        <f t="shared" si="2894"/>
        <v>0</v>
      </c>
      <c r="BS370" s="284" t="b">
        <f>D370='Orçamento Detalhado'!J376</f>
        <v>1</v>
      </c>
    </row>
    <row r="371" spans="2:71" ht="18" customHeight="1" outlineLevel="2" thickTop="1" thickBot="1">
      <c r="B371" s="213" t="s">
        <v>805</v>
      </c>
      <c r="C371" s="275" t="str">
        <f>IF(VLOOKUP(B371,'Orçamento Detalhado'!$A$11:$I$531,4,)="","",(VLOOKUP(B371,'Orçamento Detalhado'!$A$11:$I$531,4,)))</f>
        <v/>
      </c>
      <c r="D371" s="276" t="str">
        <f>IF(B371="","",VLOOKUP($B371,'Orçamento Detalhado'!$A$11:$J$531,10,))</f>
        <v/>
      </c>
      <c r="E371" s="277">
        <f t="shared" si="2895"/>
        <v>0</v>
      </c>
      <c r="F371" s="574">
        <v>365</v>
      </c>
      <c r="G371" s="278">
        <f t="shared" si="3145"/>
        <v>0</v>
      </c>
      <c r="H371" s="561"/>
      <c r="I371" s="278">
        <f t="shared" si="3146"/>
        <v>0</v>
      </c>
      <c r="J371" s="561"/>
      <c r="K371" s="278">
        <f t="shared" si="3147"/>
        <v>0</v>
      </c>
      <c r="L371" s="561"/>
      <c r="M371" s="278">
        <f t="shared" si="3148"/>
        <v>0</v>
      </c>
      <c r="N371" s="561"/>
      <c r="O371" s="278">
        <f t="shared" si="3149"/>
        <v>0</v>
      </c>
      <c r="P371" s="561"/>
      <c r="Q371" s="278">
        <f t="shared" si="3150"/>
        <v>0</v>
      </c>
      <c r="R371" s="561"/>
      <c r="S371" s="278">
        <f t="shared" si="3151"/>
        <v>0</v>
      </c>
      <c r="T371" s="561"/>
      <c r="U371" s="278">
        <f t="shared" si="3152"/>
        <v>0</v>
      </c>
      <c r="V371" s="561"/>
      <c r="W371" s="278">
        <f t="shared" si="3153"/>
        <v>0</v>
      </c>
      <c r="X371" s="561"/>
      <c r="Y371" s="278">
        <f t="shared" si="3154"/>
        <v>0</v>
      </c>
      <c r="Z371" s="561"/>
      <c r="AA371" s="278">
        <f t="shared" si="3155"/>
        <v>0</v>
      </c>
      <c r="AB371" s="561"/>
      <c r="AC371" s="278">
        <f t="shared" si="3156"/>
        <v>0</v>
      </c>
      <c r="AD371" s="561"/>
      <c r="AE371" s="278">
        <f t="shared" si="3157"/>
        <v>0</v>
      </c>
      <c r="AF371" s="561"/>
      <c r="AG371" s="278">
        <f t="shared" si="3158"/>
        <v>0</v>
      </c>
      <c r="AH371" s="561"/>
      <c r="AI371" s="278">
        <f t="shared" si="3159"/>
        <v>0</v>
      </c>
      <c r="AJ371" s="561"/>
      <c r="AK371" s="278">
        <f t="shared" si="3160"/>
        <v>0</v>
      </c>
      <c r="AL371" s="561"/>
      <c r="AM371" s="278">
        <f t="shared" si="3161"/>
        <v>0</v>
      </c>
      <c r="AN371" s="561"/>
      <c r="AO371" s="278">
        <f t="shared" si="3162"/>
        <v>0</v>
      </c>
      <c r="AP371" s="561"/>
      <c r="AQ371" s="278">
        <f t="shared" si="3163"/>
        <v>0</v>
      </c>
      <c r="AR371" s="561"/>
      <c r="AS371" s="278">
        <f t="shared" si="3164"/>
        <v>0</v>
      </c>
      <c r="AT371" s="561"/>
      <c r="AU371" s="278">
        <f t="shared" si="3165"/>
        <v>0</v>
      </c>
      <c r="AV371" s="561"/>
      <c r="AW371" s="278">
        <f t="shared" si="3166"/>
        <v>0</v>
      </c>
      <c r="AX371" s="561"/>
      <c r="AY371" s="278">
        <f t="shared" si="3167"/>
        <v>0</v>
      </c>
      <c r="AZ371" s="561"/>
      <c r="BA371" s="278">
        <f t="shared" si="3168"/>
        <v>0</v>
      </c>
      <c r="BB371" s="561"/>
      <c r="BC371" s="278">
        <f t="shared" si="3169"/>
        <v>0</v>
      </c>
      <c r="BD371" s="561"/>
      <c r="BE371" s="278">
        <f t="shared" si="3170"/>
        <v>0</v>
      </c>
      <c r="BF371" s="561"/>
      <c r="BG371" s="278">
        <f t="shared" si="3171"/>
        <v>0</v>
      </c>
      <c r="BH371" s="561"/>
      <c r="BI371" s="278">
        <f t="shared" si="3172"/>
        <v>0</v>
      </c>
      <c r="BJ371" s="561"/>
      <c r="BK371" s="278">
        <f t="shared" si="3173"/>
        <v>0</v>
      </c>
      <c r="BL371" s="561"/>
      <c r="BM371" s="278">
        <f t="shared" si="3174"/>
        <v>0</v>
      </c>
      <c r="BN371" s="561"/>
      <c r="BO371" s="278">
        <f t="shared" si="3175"/>
        <v>0</v>
      </c>
      <c r="BP371" s="561"/>
      <c r="BQ371" s="563">
        <f t="shared" si="3176"/>
        <v>0</v>
      </c>
      <c r="BR371" s="322">
        <f t="shared" si="2894"/>
        <v>0</v>
      </c>
      <c r="BS371" s="284" t="b">
        <f>D371='Orçamento Detalhado'!J377</f>
        <v>1</v>
      </c>
    </row>
    <row r="372" spans="2:71" ht="18" customHeight="1" outlineLevel="2" thickTop="1" thickBot="1">
      <c r="B372" s="213" t="s">
        <v>806</v>
      </c>
      <c r="C372" s="275" t="str">
        <f>IF(VLOOKUP(B372,'Orçamento Detalhado'!$A$11:$I$531,4,)="","",(VLOOKUP(B372,'Orçamento Detalhado'!$A$11:$I$531,4,)))</f>
        <v/>
      </c>
      <c r="D372" s="276" t="str">
        <f>IF(B372="","",VLOOKUP($B372,'Orçamento Detalhado'!$A$11:$J$531,10,))</f>
        <v/>
      </c>
      <c r="E372" s="277">
        <f t="shared" si="2895"/>
        <v>0</v>
      </c>
      <c r="F372" s="574">
        <v>366</v>
      </c>
      <c r="G372" s="278">
        <f t="shared" si="3145"/>
        <v>0</v>
      </c>
      <c r="H372" s="561"/>
      <c r="I372" s="278">
        <f t="shared" si="3146"/>
        <v>0</v>
      </c>
      <c r="J372" s="561"/>
      <c r="K372" s="278">
        <f t="shared" si="3147"/>
        <v>0</v>
      </c>
      <c r="L372" s="561"/>
      <c r="M372" s="278">
        <f t="shared" si="3148"/>
        <v>0</v>
      </c>
      <c r="N372" s="561"/>
      <c r="O372" s="278">
        <f t="shared" si="3149"/>
        <v>0</v>
      </c>
      <c r="P372" s="561"/>
      <c r="Q372" s="278">
        <f t="shared" si="3150"/>
        <v>0</v>
      </c>
      <c r="R372" s="561"/>
      <c r="S372" s="278">
        <f t="shared" si="3151"/>
        <v>0</v>
      </c>
      <c r="T372" s="561"/>
      <c r="U372" s="278">
        <f t="shared" si="3152"/>
        <v>0</v>
      </c>
      <c r="V372" s="561"/>
      <c r="W372" s="278">
        <f t="shared" si="3153"/>
        <v>0</v>
      </c>
      <c r="X372" s="561"/>
      <c r="Y372" s="278">
        <f t="shared" si="3154"/>
        <v>0</v>
      </c>
      <c r="Z372" s="561"/>
      <c r="AA372" s="278">
        <f t="shared" si="3155"/>
        <v>0</v>
      </c>
      <c r="AB372" s="561"/>
      <c r="AC372" s="278">
        <f t="shared" si="3156"/>
        <v>0</v>
      </c>
      <c r="AD372" s="561"/>
      <c r="AE372" s="278">
        <f t="shared" si="3157"/>
        <v>0</v>
      </c>
      <c r="AF372" s="561"/>
      <c r="AG372" s="278">
        <f t="shared" si="3158"/>
        <v>0</v>
      </c>
      <c r="AH372" s="561"/>
      <c r="AI372" s="278">
        <f t="shared" si="3159"/>
        <v>0</v>
      </c>
      <c r="AJ372" s="561"/>
      <c r="AK372" s="278">
        <f t="shared" si="3160"/>
        <v>0</v>
      </c>
      <c r="AL372" s="561"/>
      <c r="AM372" s="278">
        <f t="shared" si="3161"/>
        <v>0</v>
      </c>
      <c r="AN372" s="561"/>
      <c r="AO372" s="278">
        <f t="shared" si="3162"/>
        <v>0</v>
      </c>
      <c r="AP372" s="561" t="s">
        <v>1053</v>
      </c>
      <c r="AQ372" s="278">
        <f t="shared" si="3163"/>
        <v>0</v>
      </c>
      <c r="AR372" s="561" t="s">
        <v>1053</v>
      </c>
      <c r="AS372" s="278">
        <f t="shared" si="3164"/>
        <v>0</v>
      </c>
      <c r="AT372" s="561" t="s">
        <v>1053</v>
      </c>
      <c r="AU372" s="278">
        <f t="shared" si="3165"/>
        <v>0</v>
      </c>
      <c r="AV372" s="561" t="s">
        <v>1053</v>
      </c>
      <c r="AW372" s="278">
        <f t="shared" si="3166"/>
        <v>0</v>
      </c>
      <c r="AX372" s="561" t="s">
        <v>1053</v>
      </c>
      <c r="AY372" s="278">
        <f t="shared" si="3167"/>
        <v>0</v>
      </c>
      <c r="AZ372" s="561"/>
      <c r="BA372" s="278">
        <f t="shared" si="3168"/>
        <v>0</v>
      </c>
      <c r="BB372" s="561"/>
      <c r="BC372" s="278">
        <f t="shared" si="3169"/>
        <v>0</v>
      </c>
      <c r="BD372" s="561"/>
      <c r="BE372" s="278">
        <f t="shared" si="3170"/>
        <v>0</v>
      </c>
      <c r="BF372" s="561"/>
      <c r="BG372" s="278">
        <f t="shared" si="3171"/>
        <v>0</v>
      </c>
      <c r="BH372" s="561"/>
      <c r="BI372" s="278">
        <f t="shared" si="3172"/>
        <v>0</v>
      </c>
      <c r="BJ372" s="561"/>
      <c r="BK372" s="278">
        <f t="shared" si="3173"/>
        <v>0</v>
      </c>
      <c r="BL372" s="561"/>
      <c r="BM372" s="278">
        <f t="shared" si="3174"/>
        <v>0</v>
      </c>
      <c r="BN372" s="561"/>
      <c r="BO372" s="278">
        <f t="shared" si="3175"/>
        <v>0</v>
      </c>
      <c r="BP372" s="561"/>
      <c r="BQ372" s="563">
        <f t="shared" si="3176"/>
        <v>0</v>
      </c>
      <c r="BR372" s="322">
        <f t="shared" si="2894"/>
        <v>0</v>
      </c>
      <c r="BS372" s="284" t="b">
        <f>D372='Orçamento Detalhado'!J378</f>
        <v>1</v>
      </c>
    </row>
    <row r="373" spans="2:71" ht="18" customHeight="1" outlineLevel="2" thickTop="1" thickBot="1">
      <c r="B373" s="213" t="s">
        <v>807</v>
      </c>
      <c r="C373" s="275" t="str">
        <f>IF(VLOOKUP(B373,'Orçamento Detalhado'!$A$11:$I$531,4,)="","",(VLOOKUP(B373,'Orçamento Detalhado'!$A$11:$I$531,4,)))</f>
        <v/>
      </c>
      <c r="D373" s="276" t="str">
        <f>IF(B373="","",VLOOKUP($B373,'Orçamento Detalhado'!$A$11:$J$531,10,))</f>
        <v/>
      </c>
      <c r="E373" s="277">
        <f t="shared" ref="E373:E404" si="3177">IFERROR(D373/$D$527,0)</f>
        <v>0</v>
      </c>
      <c r="F373" s="574">
        <v>367</v>
      </c>
      <c r="G373" s="278">
        <f t="shared" ref="G373:G374" si="3178">IFERROR($D373*H373,0)</f>
        <v>0</v>
      </c>
      <c r="H373" s="561"/>
      <c r="I373" s="278">
        <f t="shared" ref="I373:I374" si="3179">IFERROR($D373*J373,0)</f>
        <v>0</v>
      </c>
      <c r="J373" s="561"/>
      <c r="K373" s="278">
        <f t="shared" ref="K373:K374" si="3180">IFERROR($D373*L373,0)</f>
        <v>0</v>
      </c>
      <c r="L373" s="561"/>
      <c r="M373" s="278">
        <f t="shared" ref="M373:M374" si="3181">IFERROR($D373*N373,0)</f>
        <v>0</v>
      </c>
      <c r="N373" s="561"/>
      <c r="O373" s="278">
        <f t="shared" ref="O373:O374" si="3182">IFERROR($D373*P373,0)</f>
        <v>0</v>
      </c>
      <c r="P373" s="561"/>
      <c r="Q373" s="278">
        <f t="shared" ref="Q373:Q374" si="3183">IFERROR($D373*R373,0)</f>
        <v>0</v>
      </c>
      <c r="R373" s="561"/>
      <c r="S373" s="278">
        <f t="shared" ref="S373:S374" si="3184">IFERROR($D373*T373,0)</f>
        <v>0</v>
      </c>
      <c r="T373" s="561"/>
      <c r="U373" s="278">
        <f t="shared" ref="U373:U374" si="3185">IFERROR($D373*V373,0)</f>
        <v>0</v>
      </c>
      <c r="V373" s="561"/>
      <c r="W373" s="278">
        <f t="shared" ref="W373:W374" si="3186">IFERROR($D373*X373,0)</f>
        <v>0</v>
      </c>
      <c r="X373" s="561"/>
      <c r="Y373" s="278">
        <f t="shared" ref="Y373:Y374" si="3187">IFERROR($D373*Z373,0)</f>
        <v>0</v>
      </c>
      <c r="Z373" s="561"/>
      <c r="AA373" s="278">
        <f t="shared" ref="AA373:AA374" si="3188">IFERROR($D373*AB373,0)</f>
        <v>0</v>
      </c>
      <c r="AB373" s="561"/>
      <c r="AC373" s="278">
        <f t="shared" ref="AC373:AC374" si="3189">IFERROR($D373*AD373,0)</f>
        <v>0</v>
      </c>
      <c r="AD373" s="561"/>
      <c r="AE373" s="278">
        <f t="shared" ref="AE373:AE374" si="3190">IFERROR($D373*AF373,0)</f>
        <v>0</v>
      </c>
      <c r="AF373" s="561"/>
      <c r="AG373" s="278">
        <f t="shared" ref="AG373:AG374" si="3191">IFERROR($D373*AH373,0)</f>
        <v>0</v>
      </c>
      <c r="AH373" s="561"/>
      <c r="AI373" s="278">
        <f t="shared" ref="AI373:AI374" si="3192">IFERROR($D373*AJ373,0)</f>
        <v>0</v>
      </c>
      <c r="AJ373" s="561"/>
      <c r="AK373" s="278">
        <f t="shared" ref="AK373:AK374" si="3193">IFERROR($D373*AL373,0)</f>
        <v>0</v>
      </c>
      <c r="AL373" s="561"/>
      <c r="AM373" s="278">
        <f t="shared" ref="AM373:AM374" si="3194">IFERROR($D373*AN373,0)</f>
        <v>0</v>
      </c>
      <c r="AN373" s="561"/>
      <c r="AO373" s="278">
        <f t="shared" ref="AO373:AO374" si="3195">IFERROR($D373*AP373,0)</f>
        <v>0</v>
      </c>
      <c r="AP373" s="561" t="s">
        <v>1053</v>
      </c>
      <c r="AQ373" s="278">
        <f t="shared" ref="AQ373:AQ374" si="3196">IFERROR($D373*AR373,0)</f>
        <v>0</v>
      </c>
      <c r="AR373" s="561" t="s">
        <v>1053</v>
      </c>
      <c r="AS373" s="278">
        <f t="shared" ref="AS373:AS374" si="3197">IFERROR($D373*AT373,0)</f>
        <v>0</v>
      </c>
      <c r="AT373" s="561" t="s">
        <v>1053</v>
      </c>
      <c r="AU373" s="278">
        <f t="shared" ref="AU373:AU374" si="3198">IFERROR($D373*AV373,0)</f>
        <v>0</v>
      </c>
      <c r="AV373" s="561" t="s">
        <v>1053</v>
      </c>
      <c r="AW373" s="278">
        <f t="shared" ref="AW373:AW374" si="3199">IFERROR($D373*AX373,0)</f>
        <v>0</v>
      </c>
      <c r="AX373" s="561" t="s">
        <v>1053</v>
      </c>
      <c r="AY373" s="278">
        <f t="shared" ref="AY373:AY374" si="3200">IFERROR($D373*AZ373,0)</f>
        <v>0</v>
      </c>
      <c r="AZ373" s="561"/>
      <c r="BA373" s="278">
        <f t="shared" ref="BA373:BA374" si="3201">IFERROR($D373*BB373,0)</f>
        <v>0</v>
      </c>
      <c r="BB373" s="561"/>
      <c r="BC373" s="278">
        <f t="shared" ref="BC373:BC374" si="3202">IFERROR($D373*BD373,0)</f>
        <v>0</v>
      </c>
      <c r="BD373" s="561"/>
      <c r="BE373" s="278">
        <f t="shared" ref="BE373:BE374" si="3203">IFERROR($D373*BF373,0)</f>
        <v>0</v>
      </c>
      <c r="BF373" s="561"/>
      <c r="BG373" s="278">
        <f t="shared" ref="BG373:BG374" si="3204">IFERROR($D373*BH373,0)</f>
        <v>0</v>
      </c>
      <c r="BH373" s="561"/>
      <c r="BI373" s="278">
        <f t="shared" ref="BI373:BI374" si="3205">IFERROR($D373*BJ373,0)</f>
        <v>0</v>
      </c>
      <c r="BJ373" s="561"/>
      <c r="BK373" s="278">
        <f t="shared" ref="BK373:BK374" si="3206">IFERROR($D373*BL373,0)</f>
        <v>0</v>
      </c>
      <c r="BL373" s="561"/>
      <c r="BM373" s="278">
        <f t="shared" ref="BM373:BM374" si="3207">IFERROR($D373*BN373,0)</f>
        <v>0</v>
      </c>
      <c r="BN373" s="561"/>
      <c r="BO373" s="278">
        <f t="shared" ref="BO373:BO374" si="3208">IFERROR($D373*BP373,0)</f>
        <v>0</v>
      </c>
      <c r="BP373" s="561"/>
      <c r="BQ373" s="563">
        <f t="shared" ref="BQ373:BQ374" si="3209">SUM(BN373,BL373,BJ373,BH373,BF373,BD373,BB373,AZ373,AX373,AV373,AT373,AR373,AP373,AN373,AL373,AJ373,AH373,AF373,AD373,AB373,Z373,X373,V373,T373,R373,P373,N373,L373,J373,H373,BP373)</f>
        <v>0</v>
      </c>
      <c r="BR373" s="322">
        <f t="shared" si="2894"/>
        <v>0</v>
      </c>
      <c r="BS373" s="284" t="b">
        <f>D373='Orçamento Detalhado'!J379</f>
        <v>1</v>
      </c>
    </row>
    <row r="374" spans="2:71" ht="18" customHeight="1" outlineLevel="2" thickTop="1" thickBot="1">
      <c r="B374" s="213" t="s">
        <v>808</v>
      </c>
      <c r="C374" s="275" t="str">
        <f>IF(VLOOKUP(B374,'Orçamento Detalhado'!$A$11:$I$531,4,)="","",(VLOOKUP(B374,'Orçamento Detalhado'!$A$11:$I$531,4,)))</f>
        <v/>
      </c>
      <c r="D374" s="276" t="str">
        <f>IF(B374="","",VLOOKUP($B374,'Orçamento Detalhado'!$A$11:$J$531,10,))</f>
        <v/>
      </c>
      <c r="E374" s="277">
        <f t="shared" si="3177"/>
        <v>0</v>
      </c>
      <c r="F374" s="574">
        <v>368</v>
      </c>
      <c r="G374" s="278">
        <f t="shared" si="3178"/>
        <v>0</v>
      </c>
      <c r="H374" s="561"/>
      <c r="I374" s="278">
        <f t="shared" si="3179"/>
        <v>0</v>
      </c>
      <c r="J374" s="561"/>
      <c r="K374" s="278">
        <f t="shared" si="3180"/>
        <v>0</v>
      </c>
      <c r="L374" s="561"/>
      <c r="M374" s="278">
        <f t="shared" si="3181"/>
        <v>0</v>
      </c>
      <c r="N374" s="561"/>
      <c r="O374" s="278">
        <f t="shared" si="3182"/>
        <v>0</v>
      </c>
      <c r="P374" s="561"/>
      <c r="Q374" s="278">
        <f t="shared" si="3183"/>
        <v>0</v>
      </c>
      <c r="R374" s="561"/>
      <c r="S374" s="278">
        <f t="shared" si="3184"/>
        <v>0</v>
      </c>
      <c r="T374" s="561"/>
      <c r="U374" s="278">
        <f t="shared" si="3185"/>
        <v>0</v>
      </c>
      <c r="V374" s="561"/>
      <c r="W374" s="278">
        <f t="shared" si="3186"/>
        <v>0</v>
      </c>
      <c r="X374" s="561"/>
      <c r="Y374" s="278">
        <f t="shared" si="3187"/>
        <v>0</v>
      </c>
      <c r="Z374" s="561"/>
      <c r="AA374" s="278">
        <f t="shared" si="3188"/>
        <v>0</v>
      </c>
      <c r="AB374" s="561"/>
      <c r="AC374" s="278">
        <f t="shared" si="3189"/>
        <v>0</v>
      </c>
      <c r="AD374" s="561"/>
      <c r="AE374" s="278">
        <f t="shared" si="3190"/>
        <v>0</v>
      </c>
      <c r="AF374" s="561"/>
      <c r="AG374" s="278">
        <f t="shared" si="3191"/>
        <v>0</v>
      </c>
      <c r="AH374" s="561"/>
      <c r="AI374" s="278">
        <f t="shared" si="3192"/>
        <v>0</v>
      </c>
      <c r="AJ374" s="561"/>
      <c r="AK374" s="278">
        <f t="shared" si="3193"/>
        <v>0</v>
      </c>
      <c r="AL374" s="561"/>
      <c r="AM374" s="278">
        <f t="shared" si="3194"/>
        <v>0</v>
      </c>
      <c r="AN374" s="561"/>
      <c r="AO374" s="278">
        <f t="shared" si="3195"/>
        <v>0</v>
      </c>
      <c r="AP374" s="561" t="s">
        <v>1053</v>
      </c>
      <c r="AQ374" s="278">
        <f t="shared" si="3196"/>
        <v>0</v>
      </c>
      <c r="AR374" s="561" t="s">
        <v>1053</v>
      </c>
      <c r="AS374" s="278">
        <f t="shared" si="3197"/>
        <v>0</v>
      </c>
      <c r="AT374" s="561" t="s">
        <v>1053</v>
      </c>
      <c r="AU374" s="278">
        <f t="shared" si="3198"/>
        <v>0</v>
      </c>
      <c r="AV374" s="561" t="s">
        <v>1053</v>
      </c>
      <c r="AW374" s="278">
        <f t="shared" si="3199"/>
        <v>0</v>
      </c>
      <c r="AX374" s="561" t="s">
        <v>1053</v>
      </c>
      <c r="AY374" s="278">
        <f t="shared" si="3200"/>
        <v>0</v>
      </c>
      <c r="AZ374" s="561"/>
      <c r="BA374" s="278">
        <f t="shared" si="3201"/>
        <v>0</v>
      </c>
      <c r="BB374" s="561"/>
      <c r="BC374" s="278">
        <f t="shared" si="3202"/>
        <v>0</v>
      </c>
      <c r="BD374" s="561"/>
      <c r="BE374" s="278">
        <f t="shared" si="3203"/>
        <v>0</v>
      </c>
      <c r="BF374" s="561"/>
      <c r="BG374" s="278">
        <f t="shared" si="3204"/>
        <v>0</v>
      </c>
      <c r="BH374" s="561"/>
      <c r="BI374" s="278">
        <f t="shared" si="3205"/>
        <v>0</v>
      </c>
      <c r="BJ374" s="561"/>
      <c r="BK374" s="278">
        <f t="shared" si="3206"/>
        <v>0</v>
      </c>
      <c r="BL374" s="561"/>
      <c r="BM374" s="278">
        <f t="shared" si="3207"/>
        <v>0</v>
      </c>
      <c r="BN374" s="561"/>
      <c r="BO374" s="278">
        <f t="shared" si="3208"/>
        <v>0</v>
      </c>
      <c r="BP374" s="561"/>
      <c r="BQ374" s="563">
        <f t="shared" si="3209"/>
        <v>0</v>
      </c>
      <c r="BR374" s="322">
        <f t="shared" si="2894"/>
        <v>0</v>
      </c>
      <c r="BS374" s="284" t="b">
        <f>D374='Orçamento Detalhado'!J380</f>
        <v>1</v>
      </c>
    </row>
    <row r="375" spans="2:71" ht="18" customHeight="1" outlineLevel="2" thickTop="1" thickBot="1">
      <c r="B375" s="213" t="s">
        <v>809</v>
      </c>
      <c r="C375" s="275" t="str">
        <f>IF(VLOOKUP(B375,'Orçamento Detalhado'!$A$11:$I$531,4,)="","",(VLOOKUP(B375,'Orçamento Detalhado'!$A$11:$I$531,4,)))</f>
        <v/>
      </c>
      <c r="D375" s="276" t="str">
        <f>IF(B375="","",VLOOKUP($B375,'Orçamento Detalhado'!$A$11:$J$531,10,))</f>
        <v/>
      </c>
      <c r="E375" s="277">
        <f t="shared" si="3177"/>
        <v>0</v>
      </c>
      <c r="F375" s="574">
        <v>369</v>
      </c>
      <c r="G375" s="278">
        <f t="shared" ref="G375" si="3210">IFERROR($D375*H375,0)</f>
        <v>0</v>
      </c>
      <c r="H375" s="561"/>
      <c r="I375" s="278">
        <f t="shared" ref="I375" si="3211">IFERROR($D375*J375,0)</f>
        <v>0</v>
      </c>
      <c r="J375" s="561"/>
      <c r="K375" s="278">
        <f t="shared" ref="K375" si="3212">IFERROR($D375*L375,0)</f>
        <v>0</v>
      </c>
      <c r="L375" s="561"/>
      <c r="M375" s="278">
        <f t="shared" ref="M375" si="3213">IFERROR($D375*N375,0)</f>
        <v>0</v>
      </c>
      <c r="N375" s="561"/>
      <c r="O375" s="278">
        <f t="shared" ref="O375" si="3214">IFERROR($D375*P375,0)</f>
        <v>0</v>
      </c>
      <c r="P375" s="561"/>
      <c r="Q375" s="278">
        <f t="shared" ref="Q375" si="3215">IFERROR($D375*R375,0)</f>
        <v>0</v>
      </c>
      <c r="R375" s="561"/>
      <c r="S375" s="278">
        <f t="shared" ref="S375" si="3216">IFERROR($D375*T375,0)</f>
        <v>0</v>
      </c>
      <c r="T375" s="561"/>
      <c r="U375" s="278">
        <f t="shared" ref="U375" si="3217">IFERROR($D375*V375,0)</f>
        <v>0</v>
      </c>
      <c r="V375" s="561"/>
      <c r="W375" s="278">
        <f t="shared" ref="W375" si="3218">IFERROR($D375*X375,0)</f>
        <v>0</v>
      </c>
      <c r="X375" s="561"/>
      <c r="Y375" s="278">
        <f t="shared" ref="Y375" si="3219">IFERROR($D375*Z375,0)</f>
        <v>0</v>
      </c>
      <c r="Z375" s="561"/>
      <c r="AA375" s="278">
        <f t="shared" ref="AA375" si="3220">IFERROR($D375*AB375,0)</f>
        <v>0</v>
      </c>
      <c r="AB375" s="561"/>
      <c r="AC375" s="278">
        <f t="shared" ref="AC375" si="3221">IFERROR($D375*AD375,0)</f>
        <v>0</v>
      </c>
      <c r="AD375" s="561"/>
      <c r="AE375" s="278">
        <f t="shared" ref="AE375" si="3222">IFERROR($D375*AF375,0)</f>
        <v>0</v>
      </c>
      <c r="AF375" s="561"/>
      <c r="AG375" s="278">
        <f t="shared" ref="AG375" si="3223">IFERROR($D375*AH375,0)</f>
        <v>0</v>
      </c>
      <c r="AH375" s="561"/>
      <c r="AI375" s="278">
        <f t="shared" ref="AI375" si="3224">IFERROR($D375*AJ375,0)</f>
        <v>0</v>
      </c>
      <c r="AJ375" s="561"/>
      <c r="AK375" s="278">
        <f t="shared" ref="AK375" si="3225">IFERROR($D375*AL375,0)</f>
        <v>0</v>
      </c>
      <c r="AL375" s="561"/>
      <c r="AM375" s="278">
        <f t="shared" ref="AM375" si="3226">IFERROR($D375*AN375,0)</f>
        <v>0</v>
      </c>
      <c r="AN375" s="561"/>
      <c r="AO375" s="278">
        <f t="shared" ref="AO375" si="3227">IFERROR($D375*AP375,0)</f>
        <v>0</v>
      </c>
      <c r="AP375" s="561" t="s">
        <v>1053</v>
      </c>
      <c r="AQ375" s="278">
        <f t="shared" ref="AQ375" si="3228">IFERROR($D375*AR375,0)</f>
        <v>0</v>
      </c>
      <c r="AR375" s="561" t="s">
        <v>1053</v>
      </c>
      <c r="AS375" s="278">
        <f t="shared" ref="AS375" si="3229">IFERROR($D375*AT375,0)</f>
        <v>0</v>
      </c>
      <c r="AT375" s="561" t="s">
        <v>1053</v>
      </c>
      <c r="AU375" s="278">
        <f t="shared" ref="AU375" si="3230">IFERROR($D375*AV375,0)</f>
        <v>0</v>
      </c>
      <c r="AV375" s="561" t="s">
        <v>1053</v>
      </c>
      <c r="AW375" s="278">
        <f t="shared" ref="AW375" si="3231">IFERROR($D375*AX375,0)</f>
        <v>0</v>
      </c>
      <c r="AX375" s="561" t="s">
        <v>1053</v>
      </c>
      <c r="AY375" s="278">
        <f t="shared" ref="AY375" si="3232">IFERROR($D375*AZ375,0)</f>
        <v>0</v>
      </c>
      <c r="AZ375" s="561"/>
      <c r="BA375" s="278">
        <f t="shared" ref="BA375" si="3233">IFERROR($D375*BB375,0)</f>
        <v>0</v>
      </c>
      <c r="BB375" s="561"/>
      <c r="BC375" s="278">
        <f t="shared" ref="BC375" si="3234">IFERROR($D375*BD375,0)</f>
        <v>0</v>
      </c>
      <c r="BD375" s="561"/>
      <c r="BE375" s="278">
        <f t="shared" ref="BE375" si="3235">IFERROR($D375*BF375,0)</f>
        <v>0</v>
      </c>
      <c r="BF375" s="561"/>
      <c r="BG375" s="278">
        <f t="shared" ref="BG375" si="3236">IFERROR($D375*BH375,0)</f>
        <v>0</v>
      </c>
      <c r="BH375" s="561"/>
      <c r="BI375" s="278">
        <f t="shared" ref="BI375" si="3237">IFERROR($D375*BJ375,0)</f>
        <v>0</v>
      </c>
      <c r="BJ375" s="561"/>
      <c r="BK375" s="278">
        <f t="shared" ref="BK375" si="3238">IFERROR($D375*BL375,0)</f>
        <v>0</v>
      </c>
      <c r="BL375" s="561"/>
      <c r="BM375" s="278">
        <f t="shared" ref="BM375" si="3239">IFERROR($D375*BN375,0)</f>
        <v>0</v>
      </c>
      <c r="BN375" s="561"/>
      <c r="BO375" s="278">
        <f t="shared" ref="BO375" si="3240">IFERROR($D375*BP375,0)</f>
        <v>0</v>
      </c>
      <c r="BP375" s="561"/>
      <c r="BQ375" s="563">
        <f t="shared" ref="BQ375" si="3241">SUM(BN375,BL375,BJ375,BH375,BF375,BD375,BB375,AZ375,AX375,AV375,AT375,AR375,AP375,AN375,AL375,AJ375,AH375,AF375,AD375,AB375,Z375,X375,V375,T375,R375,P375,N375,L375,J375,H375,BP375)</f>
        <v>0</v>
      </c>
      <c r="BR375" s="322">
        <f t="shared" si="2894"/>
        <v>0</v>
      </c>
      <c r="BS375" s="284" t="b">
        <f>D375='Orçamento Detalhado'!J381</f>
        <v>1</v>
      </c>
    </row>
    <row r="376" spans="2:71" ht="18" customHeight="1" outlineLevel="1" thickTop="1" thickBot="1">
      <c r="B376" s="260" t="s">
        <v>810</v>
      </c>
      <c r="C376" s="281" t="str">
        <f>IF(B376="","",VLOOKUP(B376,'Orçamento Detalhado'!$A$11:$I$531,4,))</f>
        <v>SISTEMA DE INCEDIO</v>
      </c>
      <c r="D376" s="263">
        <f>SUM(D377:D386)</f>
        <v>0</v>
      </c>
      <c r="E376" s="264">
        <f t="shared" si="3177"/>
        <v>0</v>
      </c>
      <c r="F376" s="574">
        <v>370</v>
      </c>
      <c r="G376" s="263">
        <f>SUM(G377:G386)</f>
        <v>0</v>
      </c>
      <c r="H376" s="560">
        <f t="shared" ref="H376" si="3242">IFERROR(G376/$D376,0)</f>
        <v>0</v>
      </c>
      <c r="I376" s="263">
        <f>SUM(I377:I386)</f>
        <v>0</v>
      </c>
      <c r="J376" s="560">
        <f t="shared" ref="J376:BP376" si="3243">IFERROR(I376/$D376,0)</f>
        <v>0</v>
      </c>
      <c r="K376" s="263">
        <f t="shared" ref="K376" si="3244">SUM(K377:K386)</f>
        <v>0</v>
      </c>
      <c r="L376" s="560">
        <f t="shared" si="3243"/>
        <v>0</v>
      </c>
      <c r="M376" s="263">
        <f t="shared" ref="M376" si="3245">SUM(M377:M386)</f>
        <v>0</v>
      </c>
      <c r="N376" s="560">
        <f t="shared" si="3243"/>
        <v>0</v>
      </c>
      <c r="O376" s="263">
        <f t="shared" ref="O376" si="3246">SUM(O377:O386)</f>
        <v>0</v>
      </c>
      <c r="P376" s="560">
        <f t="shared" si="3243"/>
        <v>0</v>
      </c>
      <c r="Q376" s="263">
        <f t="shared" ref="Q376" si="3247">SUM(Q377:Q386)</f>
        <v>0</v>
      </c>
      <c r="R376" s="560">
        <f t="shared" si="3243"/>
        <v>0</v>
      </c>
      <c r="S376" s="263">
        <f t="shared" ref="S376" si="3248">SUM(S377:S386)</f>
        <v>0</v>
      </c>
      <c r="T376" s="560">
        <f t="shared" si="3243"/>
        <v>0</v>
      </c>
      <c r="U376" s="263">
        <f t="shared" ref="U376" si="3249">SUM(U377:U386)</f>
        <v>0</v>
      </c>
      <c r="V376" s="560">
        <f t="shared" si="3243"/>
        <v>0</v>
      </c>
      <c r="W376" s="263">
        <f t="shared" ref="W376" si="3250">SUM(W377:W386)</f>
        <v>0</v>
      </c>
      <c r="X376" s="560">
        <f t="shared" si="3243"/>
        <v>0</v>
      </c>
      <c r="Y376" s="263">
        <f t="shared" ref="Y376" si="3251">SUM(Y377:Y386)</f>
        <v>0</v>
      </c>
      <c r="Z376" s="560">
        <f t="shared" si="3243"/>
        <v>0</v>
      </c>
      <c r="AA376" s="263">
        <f t="shared" ref="AA376" si="3252">SUM(AA377:AA386)</f>
        <v>0</v>
      </c>
      <c r="AB376" s="560">
        <f t="shared" si="3243"/>
        <v>0</v>
      </c>
      <c r="AC376" s="263">
        <f t="shared" ref="AC376" si="3253">SUM(AC377:AC386)</f>
        <v>0</v>
      </c>
      <c r="AD376" s="560">
        <f t="shared" si="3243"/>
        <v>0</v>
      </c>
      <c r="AE376" s="263">
        <f t="shared" ref="AE376" si="3254">SUM(AE377:AE386)</f>
        <v>0</v>
      </c>
      <c r="AF376" s="560">
        <f t="shared" si="3243"/>
        <v>0</v>
      </c>
      <c r="AG376" s="263">
        <f t="shared" ref="AG376" si="3255">SUM(AG377:AG386)</f>
        <v>0</v>
      </c>
      <c r="AH376" s="560">
        <f t="shared" si="3243"/>
        <v>0</v>
      </c>
      <c r="AI376" s="263">
        <f t="shared" ref="AI376" si="3256">SUM(AI377:AI386)</f>
        <v>0</v>
      </c>
      <c r="AJ376" s="560">
        <f t="shared" si="3243"/>
        <v>0</v>
      </c>
      <c r="AK376" s="263">
        <f t="shared" ref="AK376" si="3257">SUM(AK377:AK386)</f>
        <v>0</v>
      </c>
      <c r="AL376" s="560">
        <f t="shared" si="3243"/>
        <v>0</v>
      </c>
      <c r="AM376" s="263">
        <f t="shared" ref="AM376" si="3258">SUM(AM377:AM386)</f>
        <v>0</v>
      </c>
      <c r="AN376" s="560">
        <f t="shared" si="3243"/>
        <v>0</v>
      </c>
      <c r="AO376" s="263">
        <f t="shared" ref="AO376" si="3259">SUM(AO377:AO386)</f>
        <v>0</v>
      </c>
      <c r="AP376" s="560">
        <f t="shared" si="3243"/>
        <v>0</v>
      </c>
      <c r="AQ376" s="263">
        <f t="shared" ref="AQ376" si="3260">SUM(AQ377:AQ386)</f>
        <v>0</v>
      </c>
      <c r="AR376" s="560">
        <f t="shared" si="3243"/>
        <v>0</v>
      </c>
      <c r="AS376" s="263">
        <f t="shared" ref="AS376" si="3261">SUM(AS377:AS386)</f>
        <v>0</v>
      </c>
      <c r="AT376" s="560">
        <f t="shared" si="3243"/>
        <v>0</v>
      </c>
      <c r="AU376" s="263">
        <f t="shared" ref="AU376" si="3262">SUM(AU377:AU386)</f>
        <v>0</v>
      </c>
      <c r="AV376" s="560">
        <f t="shared" si="3243"/>
        <v>0</v>
      </c>
      <c r="AW376" s="263">
        <f t="shared" ref="AW376" si="3263">SUM(AW377:AW386)</f>
        <v>0</v>
      </c>
      <c r="AX376" s="560">
        <f t="shared" si="3243"/>
        <v>0</v>
      </c>
      <c r="AY376" s="263">
        <f t="shared" ref="AY376" si="3264">SUM(AY377:AY386)</f>
        <v>0</v>
      </c>
      <c r="AZ376" s="560">
        <f t="shared" si="3243"/>
        <v>0</v>
      </c>
      <c r="BA376" s="263">
        <f t="shared" ref="BA376" si="3265">SUM(BA377:BA386)</f>
        <v>0</v>
      </c>
      <c r="BB376" s="560">
        <f t="shared" si="3243"/>
        <v>0</v>
      </c>
      <c r="BC376" s="263">
        <f t="shared" ref="BC376" si="3266">SUM(BC377:BC386)</f>
        <v>0</v>
      </c>
      <c r="BD376" s="560">
        <f t="shared" si="3243"/>
        <v>0</v>
      </c>
      <c r="BE376" s="263">
        <f t="shared" ref="BE376" si="3267">SUM(BE377:BE386)</f>
        <v>0</v>
      </c>
      <c r="BF376" s="560">
        <f t="shared" si="3243"/>
        <v>0</v>
      </c>
      <c r="BG376" s="263">
        <f t="shared" ref="BG376" si="3268">SUM(BG377:BG386)</f>
        <v>0</v>
      </c>
      <c r="BH376" s="560">
        <f t="shared" si="3243"/>
        <v>0</v>
      </c>
      <c r="BI376" s="263">
        <f t="shared" ref="BI376" si="3269">SUM(BI377:BI386)</f>
        <v>0</v>
      </c>
      <c r="BJ376" s="560">
        <f t="shared" si="3243"/>
        <v>0</v>
      </c>
      <c r="BK376" s="263">
        <f t="shared" ref="BK376" si="3270">SUM(BK377:BK386)</f>
        <v>0</v>
      </c>
      <c r="BL376" s="560">
        <f t="shared" si="3243"/>
        <v>0</v>
      </c>
      <c r="BM376" s="263">
        <f t="shared" ref="BM376" si="3271">SUM(BM377:BM386)</f>
        <v>0</v>
      </c>
      <c r="BN376" s="560">
        <f t="shared" si="3243"/>
        <v>0</v>
      </c>
      <c r="BO376" s="263">
        <f>SUM(BO377:BO386)</f>
        <v>0</v>
      </c>
      <c r="BP376" s="560">
        <f t="shared" si="3243"/>
        <v>0</v>
      </c>
      <c r="BQ376" s="563">
        <f t="shared" si="2992"/>
        <v>0</v>
      </c>
      <c r="BR376" s="322">
        <f t="shared" si="2894"/>
        <v>0</v>
      </c>
      <c r="BS376" s="284" t="b">
        <f>D376='Orçamento Detalhado'!J382</f>
        <v>1</v>
      </c>
    </row>
    <row r="377" spans="2:71" ht="18" customHeight="1" outlineLevel="2" thickTop="1" thickBot="1">
      <c r="B377" s="213" t="s">
        <v>812</v>
      </c>
      <c r="C377" s="275" t="str">
        <f>IF(VLOOKUP(B377,'Orçamento Detalhado'!$A$11:$I$531,4,)="","",(VLOOKUP(B377,'Orçamento Detalhado'!$A$11:$I$531,4,)))</f>
        <v>Rede de distribuição - incêndio</v>
      </c>
      <c r="D377" s="276" t="str">
        <f>IF(B377="","",VLOOKUP($B377,'Orçamento Detalhado'!$A$11:$J$531,10,))</f>
        <v/>
      </c>
      <c r="E377" s="277">
        <f t="shared" si="3177"/>
        <v>0</v>
      </c>
      <c r="F377" s="574">
        <v>371</v>
      </c>
      <c r="G377" s="278">
        <f t="shared" ref="G377:G383" si="3272">IFERROR($D377*H377,0)</f>
        <v>0</v>
      </c>
      <c r="H377" s="561"/>
      <c r="I377" s="278">
        <f t="shared" ref="I377:I383" si="3273">IFERROR($D377*J377,0)</f>
        <v>0</v>
      </c>
      <c r="J377" s="561"/>
      <c r="K377" s="278">
        <f t="shared" ref="K377:K383" si="3274">IFERROR($D377*L377,0)</f>
        <v>0</v>
      </c>
      <c r="L377" s="561"/>
      <c r="M377" s="278">
        <f t="shared" ref="M377:M383" si="3275">IFERROR($D377*N377,0)</f>
        <v>0</v>
      </c>
      <c r="N377" s="561"/>
      <c r="O377" s="278">
        <f t="shared" ref="O377:O383" si="3276">IFERROR($D377*P377,0)</f>
        <v>0</v>
      </c>
      <c r="P377" s="561"/>
      <c r="Q377" s="278">
        <f t="shared" ref="Q377:Q383" si="3277">IFERROR($D377*R377,0)</f>
        <v>0</v>
      </c>
      <c r="R377" s="561"/>
      <c r="S377" s="278">
        <f t="shared" ref="S377:S383" si="3278">IFERROR($D377*T377,0)</f>
        <v>0</v>
      </c>
      <c r="T377" s="561"/>
      <c r="U377" s="278">
        <f t="shared" ref="U377:U383" si="3279">IFERROR($D377*V377,0)</f>
        <v>0</v>
      </c>
      <c r="V377" s="561"/>
      <c r="W377" s="278">
        <f t="shared" ref="W377:W383" si="3280">IFERROR($D377*X377,0)</f>
        <v>0</v>
      </c>
      <c r="X377" s="561"/>
      <c r="Y377" s="278">
        <f t="shared" ref="Y377:Y383" si="3281">IFERROR($D377*Z377,0)</f>
        <v>0</v>
      </c>
      <c r="Z377" s="561"/>
      <c r="AA377" s="278">
        <f t="shared" ref="AA377:AA383" si="3282">IFERROR($D377*AB377,0)</f>
        <v>0</v>
      </c>
      <c r="AB377" s="561"/>
      <c r="AC377" s="278">
        <f t="shared" ref="AC377:AC383" si="3283">IFERROR($D377*AD377,0)</f>
        <v>0</v>
      </c>
      <c r="AD377" s="561"/>
      <c r="AE377" s="278">
        <f t="shared" ref="AE377:AE383" si="3284">IFERROR($D377*AF377,0)</f>
        <v>0</v>
      </c>
      <c r="AF377" s="561"/>
      <c r="AG377" s="278">
        <f t="shared" ref="AG377:AG383" si="3285">IFERROR($D377*AH377,0)</f>
        <v>0</v>
      </c>
      <c r="AH377" s="561"/>
      <c r="AI377" s="278">
        <f t="shared" ref="AI377:AI383" si="3286">IFERROR($D377*AJ377,0)</f>
        <v>0</v>
      </c>
      <c r="AJ377" s="561"/>
      <c r="AK377" s="278">
        <f t="shared" ref="AK377:AK383" si="3287">IFERROR($D377*AL377,0)</f>
        <v>0</v>
      </c>
      <c r="AL377" s="561"/>
      <c r="AM377" s="278">
        <f t="shared" ref="AM377:AM383" si="3288">IFERROR($D377*AN377,0)</f>
        <v>0</v>
      </c>
      <c r="AN377" s="561"/>
      <c r="AO377" s="278">
        <f t="shared" ref="AO377:AO383" si="3289">IFERROR($D377*AP377,0)</f>
        <v>0</v>
      </c>
      <c r="AP377" s="561"/>
      <c r="AQ377" s="278">
        <f t="shared" ref="AQ377:AQ383" si="3290">IFERROR($D377*AR377,0)</f>
        <v>0</v>
      </c>
      <c r="AR377" s="561"/>
      <c r="AS377" s="278">
        <f t="shared" ref="AS377:AS383" si="3291">IFERROR($D377*AT377,0)</f>
        <v>0</v>
      </c>
      <c r="AT377" s="561"/>
      <c r="AU377" s="278">
        <f t="shared" ref="AU377:AU383" si="3292">IFERROR($D377*AV377,0)</f>
        <v>0</v>
      </c>
      <c r="AV377" s="561"/>
      <c r="AW377" s="278">
        <f t="shared" ref="AW377:AW383" si="3293">IFERROR($D377*AX377,0)</f>
        <v>0</v>
      </c>
      <c r="AX377" s="561"/>
      <c r="AY377" s="278">
        <f t="shared" ref="AY377:AY383" si="3294">IFERROR($D377*AZ377,0)</f>
        <v>0</v>
      </c>
      <c r="AZ377" s="561"/>
      <c r="BA377" s="278">
        <f t="shared" ref="BA377:BA383" si="3295">IFERROR($D377*BB377,0)</f>
        <v>0</v>
      </c>
      <c r="BB377" s="561"/>
      <c r="BC377" s="278">
        <f t="shared" ref="BC377:BC383" si="3296">IFERROR($D377*BD377,0)</f>
        <v>0</v>
      </c>
      <c r="BD377" s="561"/>
      <c r="BE377" s="278">
        <f t="shared" ref="BE377:BE383" si="3297">IFERROR($D377*BF377,0)</f>
        <v>0</v>
      </c>
      <c r="BF377" s="561"/>
      <c r="BG377" s="278">
        <f t="shared" ref="BG377:BG383" si="3298">IFERROR($D377*BH377,0)</f>
        <v>0</v>
      </c>
      <c r="BH377" s="561"/>
      <c r="BI377" s="278">
        <f t="shared" ref="BI377:BI383" si="3299">IFERROR($D377*BJ377,0)</f>
        <v>0</v>
      </c>
      <c r="BJ377" s="561"/>
      <c r="BK377" s="278">
        <f t="shared" ref="BK377:BK383" si="3300">IFERROR($D377*BL377,0)</f>
        <v>0</v>
      </c>
      <c r="BL377" s="561"/>
      <c r="BM377" s="278">
        <f t="shared" ref="BM377:BM383" si="3301">IFERROR($D377*BN377,0)</f>
        <v>0</v>
      </c>
      <c r="BN377" s="561"/>
      <c r="BO377" s="278">
        <f t="shared" ref="BO377:BO383" si="3302">IFERROR($D377*BP377,0)</f>
        <v>0</v>
      </c>
      <c r="BP377" s="561"/>
      <c r="BQ377" s="563">
        <f t="shared" si="2992"/>
        <v>0</v>
      </c>
      <c r="BR377" s="322">
        <f t="shared" si="2894"/>
        <v>0</v>
      </c>
      <c r="BS377" s="284" t="b">
        <f>D377='Orçamento Detalhado'!J383</f>
        <v>1</v>
      </c>
    </row>
    <row r="378" spans="2:71" ht="18" customHeight="1" outlineLevel="2" thickTop="1" thickBot="1">
      <c r="B378" s="213" t="s">
        <v>815</v>
      </c>
      <c r="C378" s="275" t="str">
        <f>IF(VLOOKUP(B378,'Orçamento Detalhado'!$A$11:$I$531,4,)="","",(VLOOKUP(B378,'Orçamento Detalhado'!$A$11:$I$531,4,)))</f>
        <v>Bombas</v>
      </c>
      <c r="D378" s="276" t="str">
        <f>IF(B378="","",VLOOKUP($B378,'Orçamento Detalhado'!$A$11:$J$531,10,))</f>
        <v/>
      </c>
      <c r="E378" s="277">
        <f t="shared" si="3177"/>
        <v>0</v>
      </c>
      <c r="F378" s="574">
        <v>372</v>
      </c>
      <c r="G378" s="278">
        <f t="shared" si="3272"/>
        <v>0</v>
      </c>
      <c r="H378" s="561"/>
      <c r="I378" s="278">
        <f t="shared" si="3273"/>
        <v>0</v>
      </c>
      <c r="J378" s="561"/>
      <c r="K378" s="278">
        <f t="shared" si="3274"/>
        <v>0</v>
      </c>
      <c r="L378" s="561"/>
      <c r="M378" s="278">
        <f t="shared" si="3275"/>
        <v>0</v>
      </c>
      <c r="N378" s="561"/>
      <c r="O378" s="278">
        <f t="shared" si="3276"/>
        <v>0</v>
      </c>
      <c r="P378" s="561"/>
      <c r="Q378" s="278">
        <f t="shared" si="3277"/>
        <v>0</v>
      </c>
      <c r="R378" s="561"/>
      <c r="S378" s="278">
        <f t="shared" si="3278"/>
        <v>0</v>
      </c>
      <c r="T378" s="561"/>
      <c r="U378" s="278">
        <f t="shared" si="3279"/>
        <v>0</v>
      </c>
      <c r="V378" s="561"/>
      <c r="W378" s="278">
        <f t="shared" si="3280"/>
        <v>0</v>
      </c>
      <c r="X378" s="561"/>
      <c r="Y378" s="278">
        <f t="shared" si="3281"/>
        <v>0</v>
      </c>
      <c r="Z378" s="561"/>
      <c r="AA378" s="278">
        <f t="shared" si="3282"/>
        <v>0</v>
      </c>
      <c r="AB378" s="561"/>
      <c r="AC378" s="278">
        <f t="shared" si="3283"/>
        <v>0</v>
      </c>
      <c r="AD378" s="561"/>
      <c r="AE378" s="278">
        <f t="shared" si="3284"/>
        <v>0</v>
      </c>
      <c r="AF378" s="561"/>
      <c r="AG378" s="278">
        <f t="shared" si="3285"/>
        <v>0</v>
      </c>
      <c r="AH378" s="561"/>
      <c r="AI378" s="278">
        <f t="shared" si="3286"/>
        <v>0</v>
      </c>
      <c r="AJ378" s="561"/>
      <c r="AK378" s="278">
        <f t="shared" si="3287"/>
        <v>0</v>
      </c>
      <c r="AL378" s="561"/>
      <c r="AM378" s="278">
        <f t="shared" si="3288"/>
        <v>0</v>
      </c>
      <c r="AN378" s="561"/>
      <c r="AO378" s="278">
        <f t="shared" si="3289"/>
        <v>0</v>
      </c>
      <c r="AP378" s="561"/>
      <c r="AQ378" s="278">
        <f t="shared" si="3290"/>
        <v>0</v>
      </c>
      <c r="AR378" s="561"/>
      <c r="AS378" s="278">
        <f t="shared" si="3291"/>
        <v>0</v>
      </c>
      <c r="AT378" s="561"/>
      <c r="AU378" s="278">
        <f t="shared" si="3292"/>
        <v>0</v>
      </c>
      <c r="AV378" s="561"/>
      <c r="AW378" s="278">
        <f t="shared" si="3293"/>
        <v>0</v>
      </c>
      <c r="AX378" s="561"/>
      <c r="AY378" s="278">
        <f t="shared" si="3294"/>
        <v>0</v>
      </c>
      <c r="AZ378" s="561"/>
      <c r="BA378" s="278">
        <f t="shared" si="3295"/>
        <v>0</v>
      </c>
      <c r="BB378" s="561"/>
      <c r="BC378" s="278">
        <f t="shared" si="3296"/>
        <v>0</v>
      </c>
      <c r="BD378" s="561"/>
      <c r="BE378" s="278">
        <f t="shared" si="3297"/>
        <v>0</v>
      </c>
      <c r="BF378" s="561"/>
      <c r="BG378" s="278">
        <f t="shared" si="3298"/>
        <v>0</v>
      </c>
      <c r="BH378" s="561"/>
      <c r="BI378" s="278">
        <f t="shared" si="3299"/>
        <v>0</v>
      </c>
      <c r="BJ378" s="561"/>
      <c r="BK378" s="278">
        <f t="shared" si="3300"/>
        <v>0</v>
      </c>
      <c r="BL378" s="561"/>
      <c r="BM378" s="278">
        <f t="shared" si="3301"/>
        <v>0</v>
      </c>
      <c r="BN378" s="561"/>
      <c r="BO378" s="278">
        <f t="shared" si="3302"/>
        <v>0</v>
      </c>
      <c r="BP378" s="561"/>
      <c r="BQ378" s="563">
        <f t="shared" si="2992"/>
        <v>0</v>
      </c>
      <c r="BR378" s="322">
        <f t="shared" si="2894"/>
        <v>0</v>
      </c>
      <c r="BS378" s="284" t="b">
        <f>D378='Orçamento Detalhado'!J384</f>
        <v>1</v>
      </c>
    </row>
    <row r="379" spans="2:71" ht="18" customHeight="1" outlineLevel="2" thickTop="1" thickBot="1">
      <c r="B379" s="213" t="s">
        <v>817</v>
      </c>
      <c r="C379" s="275" t="str">
        <f>IF(VLOOKUP(B379,'Orçamento Detalhado'!$A$11:$I$531,4,)="","",(VLOOKUP(B379,'Orçamento Detalhado'!$A$11:$I$531,4,)))</f>
        <v xml:space="preserve">Suporte e extintor </v>
      </c>
      <c r="D379" s="276" t="str">
        <f>IF(B379="","",VLOOKUP($B379,'Orçamento Detalhado'!$A$11:$J$531,10,))</f>
        <v/>
      </c>
      <c r="E379" s="277">
        <f t="shared" si="3177"/>
        <v>0</v>
      </c>
      <c r="F379" s="574">
        <v>373</v>
      </c>
      <c r="G379" s="278">
        <f t="shared" si="3272"/>
        <v>0</v>
      </c>
      <c r="H379" s="561"/>
      <c r="I379" s="278">
        <f t="shared" si="3273"/>
        <v>0</v>
      </c>
      <c r="J379" s="561"/>
      <c r="K379" s="278">
        <f t="shared" si="3274"/>
        <v>0</v>
      </c>
      <c r="L379" s="561"/>
      <c r="M379" s="278">
        <f t="shared" si="3275"/>
        <v>0</v>
      </c>
      <c r="N379" s="561"/>
      <c r="O379" s="278">
        <f t="shared" si="3276"/>
        <v>0</v>
      </c>
      <c r="P379" s="561"/>
      <c r="Q379" s="278">
        <f t="shared" si="3277"/>
        <v>0</v>
      </c>
      <c r="R379" s="561"/>
      <c r="S379" s="278">
        <f t="shared" si="3278"/>
        <v>0</v>
      </c>
      <c r="T379" s="561"/>
      <c r="U379" s="278">
        <f t="shared" si="3279"/>
        <v>0</v>
      </c>
      <c r="V379" s="561"/>
      <c r="W379" s="278">
        <f t="shared" si="3280"/>
        <v>0</v>
      </c>
      <c r="X379" s="561"/>
      <c r="Y379" s="278">
        <f t="shared" si="3281"/>
        <v>0</v>
      </c>
      <c r="Z379" s="561"/>
      <c r="AA379" s="278">
        <f t="shared" si="3282"/>
        <v>0</v>
      </c>
      <c r="AB379" s="561"/>
      <c r="AC379" s="278">
        <f t="shared" si="3283"/>
        <v>0</v>
      </c>
      <c r="AD379" s="561"/>
      <c r="AE379" s="278">
        <f t="shared" si="3284"/>
        <v>0</v>
      </c>
      <c r="AF379" s="561"/>
      <c r="AG379" s="278">
        <f t="shared" si="3285"/>
        <v>0</v>
      </c>
      <c r="AH379" s="561"/>
      <c r="AI379" s="278">
        <f t="shared" si="3286"/>
        <v>0</v>
      </c>
      <c r="AJ379" s="561"/>
      <c r="AK379" s="278">
        <f t="shared" si="3287"/>
        <v>0</v>
      </c>
      <c r="AL379" s="561"/>
      <c r="AM379" s="278">
        <f t="shared" si="3288"/>
        <v>0</v>
      </c>
      <c r="AN379" s="561"/>
      <c r="AO379" s="278">
        <f t="shared" si="3289"/>
        <v>0</v>
      </c>
      <c r="AP379" s="561"/>
      <c r="AQ379" s="278">
        <f t="shared" si="3290"/>
        <v>0</v>
      </c>
      <c r="AR379" s="561" t="s">
        <v>1053</v>
      </c>
      <c r="AS379" s="278">
        <f t="shared" si="3291"/>
        <v>0</v>
      </c>
      <c r="AT379" s="561"/>
      <c r="AU379" s="278">
        <f t="shared" si="3292"/>
        <v>0</v>
      </c>
      <c r="AV379" s="561"/>
      <c r="AW379" s="278">
        <f t="shared" si="3293"/>
        <v>0</v>
      </c>
      <c r="AX379" s="561"/>
      <c r="AY379" s="278">
        <f t="shared" si="3294"/>
        <v>0</v>
      </c>
      <c r="AZ379" s="561"/>
      <c r="BA379" s="278">
        <f t="shared" si="3295"/>
        <v>0</v>
      </c>
      <c r="BB379" s="561"/>
      <c r="BC379" s="278">
        <f t="shared" si="3296"/>
        <v>0</v>
      </c>
      <c r="BD379" s="561"/>
      <c r="BE379" s="278">
        <f t="shared" si="3297"/>
        <v>0</v>
      </c>
      <c r="BF379" s="561"/>
      <c r="BG379" s="278">
        <f t="shared" si="3298"/>
        <v>0</v>
      </c>
      <c r="BH379" s="561"/>
      <c r="BI379" s="278">
        <f t="shared" si="3299"/>
        <v>0</v>
      </c>
      <c r="BJ379" s="561"/>
      <c r="BK379" s="278">
        <f t="shared" si="3300"/>
        <v>0</v>
      </c>
      <c r="BL379" s="561"/>
      <c r="BM379" s="278">
        <f t="shared" si="3301"/>
        <v>0</v>
      </c>
      <c r="BN379" s="561"/>
      <c r="BO379" s="278">
        <f t="shared" si="3302"/>
        <v>0</v>
      </c>
      <c r="BP379" s="561"/>
      <c r="BQ379" s="563">
        <f t="shared" si="2992"/>
        <v>0</v>
      </c>
      <c r="BR379" s="322">
        <f t="shared" si="2894"/>
        <v>0</v>
      </c>
      <c r="BS379" s="284" t="b">
        <f>D379='Orçamento Detalhado'!J385</f>
        <v>1</v>
      </c>
    </row>
    <row r="380" spans="2:71" ht="18" customHeight="1" outlineLevel="2" thickTop="1" thickBot="1">
      <c r="B380" s="213" t="s">
        <v>819</v>
      </c>
      <c r="C380" s="275" t="str">
        <f>IF(VLOOKUP(B380,'Orçamento Detalhado'!$A$11:$I$531,4,)="","",(VLOOKUP(B380,'Orçamento Detalhado'!$A$11:$I$531,4,)))</f>
        <v>Fire-Stop (Isolamento) - Hidráulica e Elétrica</v>
      </c>
      <c r="D380" s="276" t="str">
        <f>IF(B380="","",VLOOKUP($B380,'Orçamento Detalhado'!$A$11:$J$531,10,))</f>
        <v/>
      </c>
      <c r="E380" s="277">
        <f t="shared" si="3177"/>
        <v>0</v>
      </c>
      <c r="F380" s="574">
        <v>374</v>
      </c>
      <c r="G380" s="278">
        <f t="shared" si="3272"/>
        <v>0</v>
      </c>
      <c r="H380" s="561"/>
      <c r="I380" s="278">
        <f t="shared" si="3273"/>
        <v>0</v>
      </c>
      <c r="J380" s="561"/>
      <c r="K380" s="278">
        <f t="shared" si="3274"/>
        <v>0</v>
      </c>
      <c r="L380" s="561"/>
      <c r="M380" s="278">
        <f t="shared" si="3275"/>
        <v>0</v>
      </c>
      <c r="N380" s="561"/>
      <c r="O380" s="278">
        <f t="shared" si="3276"/>
        <v>0</v>
      </c>
      <c r="P380" s="561"/>
      <c r="Q380" s="278">
        <f t="shared" si="3277"/>
        <v>0</v>
      </c>
      <c r="R380" s="561"/>
      <c r="S380" s="278">
        <f t="shared" si="3278"/>
        <v>0</v>
      </c>
      <c r="T380" s="561"/>
      <c r="U380" s="278">
        <f t="shared" si="3279"/>
        <v>0</v>
      </c>
      <c r="V380" s="561"/>
      <c r="W380" s="278">
        <f t="shared" si="3280"/>
        <v>0</v>
      </c>
      <c r="X380" s="561"/>
      <c r="Y380" s="278">
        <f t="shared" si="3281"/>
        <v>0</v>
      </c>
      <c r="Z380" s="561"/>
      <c r="AA380" s="278">
        <f t="shared" si="3282"/>
        <v>0</v>
      </c>
      <c r="AB380" s="561"/>
      <c r="AC380" s="278">
        <f t="shared" si="3283"/>
        <v>0</v>
      </c>
      <c r="AD380" s="561"/>
      <c r="AE380" s="278">
        <f t="shared" si="3284"/>
        <v>0</v>
      </c>
      <c r="AF380" s="561"/>
      <c r="AG380" s="278">
        <f t="shared" si="3285"/>
        <v>0</v>
      </c>
      <c r="AH380" s="561"/>
      <c r="AI380" s="278">
        <f t="shared" si="3286"/>
        <v>0</v>
      </c>
      <c r="AJ380" s="561"/>
      <c r="AK380" s="278">
        <f t="shared" si="3287"/>
        <v>0</v>
      </c>
      <c r="AL380" s="561"/>
      <c r="AM380" s="278">
        <f t="shared" si="3288"/>
        <v>0</v>
      </c>
      <c r="AN380" s="561"/>
      <c r="AO380" s="278">
        <f t="shared" si="3289"/>
        <v>0</v>
      </c>
      <c r="AP380" s="561"/>
      <c r="AQ380" s="278">
        <f t="shared" si="3290"/>
        <v>0</v>
      </c>
      <c r="AR380" s="561" t="s">
        <v>1053</v>
      </c>
      <c r="AS380" s="278">
        <f t="shared" si="3291"/>
        <v>0</v>
      </c>
      <c r="AT380" s="561" t="s">
        <v>1053</v>
      </c>
      <c r="AU380" s="278">
        <f t="shared" si="3292"/>
        <v>0</v>
      </c>
      <c r="AV380" s="561"/>
      <c r="AW380" s="278">
        <f t="shared" si="3293"/>
        <v>0</v>
      </c>
      <c r="AX380" s="561" t="s">
        <v>1053</v>
      </c>
      <c r="AY380" s="278">
        <f t="shared" si="3294"/>
        <v>0</v>
      </c>
      <c r="AZ380" s="561"/>
      <c r="BA380" s="278">
        <f t="shared" si="3295"/>
        <v>0</v>
      </c>
      <c r="BB380" s="561"/>
      <c r="BC380" s="278">
        <f t="shared" si="3296"/>
        <v>0</v>
      </c>
      <c r="BD380" s="561"/>
      <c r="BE380" s="278">
        <f t="shared" si="3297"/>
        <v>0</v>
      </c>
      <c r="BF380" s="561"/>
      <c r="BG380" s="278">
        <f t="shared" si="3298"/>
        <v>0</v>
      </c>
      <c r="BH380" s="561"/>
      <c r="BI380" s="278">
        <f t="shared" si="3299"/>
        <v>0</v>
      </c>
      <c r="BJ380" s="561"/>
      <c r="BK380" s="278">
        <f t="shared" si="3300"/>
        <v>0</v>
      </c>
      <c r="BL380" s="561"/>
      <c r="BM380" s="278">
        <f t="shared" si="3301"/>
        <v>0</v>
      </c>
      <c r="BN380" s="561"/>
      <c r="BO380" s="278">
        <f t="shared" si="3302"/>
        <v>0</v>
      </c>
      <c r="BP380" s="561"/>
      <c r="BQ380" s="563">
        <f t="shared" si="2992"/>
        <v>0</v>
      </c>
      <c r="BR380" s="322">
        <f t="shared" si="2894"/>
        <v>0</v>
      </c>
      <c r="BS380" s="284" t="b">
        <f>D380='Orçamento Detalhado'!J386</f>
        <v>1</v>
      </c>
    </row>
    <row r="381" spans="2:71" ht="18" customHeight="1" outlineLevel="2" thickTop="1" thickBot="1">
      <c r="B381" s="213" t="s">
        <v>822</v>
      </c>
      <c r="C381" s="275" t="str">
        <f>IF(VLOOKUP(B381,'Orçamento Detalhado'!$A$11:$I$531,4,)="","",(VLOOKUP(B381,'Orçamento Detalhado'!$A$11:$I$531,4,)))</f>
        <v>Caixa de hidrante completa com acessórios</v>
      </c>
      <c r="D381" s="276" t="str">
        <f>IF(B381="","",VLOOKUP($B381,'Orçamento Detalhado'!$A$11:$J$531,10,))</f>
        <v/>
      </c>
      <c r="E381" s="277">
        <f t="shared" si="3177"/>
        <v>0</v>
      </c>
      <c r="F381" s="574">
        <v>375</v>
      </c>
      <c r="G381" s="278">
        <f t="shared" si="3272"/>
        <v>0</v>
      </c>
      <c r="H381" s="561"/>
      <c r="I381" s="278">
        <f t="shared" si="3273"/>
        <v>0</v>
      </c>
      <c r="J381" s="561"/>
      <c r="K381" s="278">
        <f t="shared" si="3274"/>
        <v>0</v>
      </c>
      <c r="L381" s="561"/>
      <c r="M381" s="278">
        <f t="shared" si="3275"/>
        <v>0</v>
      </c>
      <c r="N381" s="561"/>
      <c r="O381" s="278">
        <f t="shared" si="3276"/>
        <v>0</v>
      </c>
      <c r="P381" s="561"/>
      <c r="Q381" s="278">
        <f t="shared" si="3277"/>
        <v>0</v>
      </c>
      <c r="R381" s="561"/>
      <c r="S381" s="278">
        <f t="shared" si="3278"/>
        <v>0</v>
      </c>
      <c r="T381" s="561"/>
      <c r="U381" s="278">
        <f t="shared" si="3279"/>
        <v>0</v>
      </c>
      <c r="V381" s="561"/>
      <c r="W381" s="278">
        <f t="shared" si="3280"/>
        <v>0</v>
      </c>
      <c r="X381" s="561"/>
      <c r="Y381" s="278">
        <f t="shared" si="3281"/>
        <v>0</v>
      </c>
      <c r="Z381" s="561"/>
      <c r="AA381" s="278">
        <f t="shared" si="3282"/>
        <v>0</v>
      </c>
      <c r="AB381" s="561"/>
      <c r="AC381" s="278">
        <f t="shared" si="3283"/>
        <v>0</v>
      </c>
      <c r="AD381" s="561"/>
      <c r="AE381" s="278">
        <f t="shared" si="3284"/>
        <v>0</v>
      </c>
      <c r="AF381" s="561"/>
      <c r="AG381" s="278">
        <f t="shared" si="3285"/>
        <v>0</v>
      </c>
      <c r="AH381" s="561"/>
      <c r="AI381" s="278">
        <f t="shared" si="3286"/>
        <v>0</v>
      </c>
      <c r="AJ381" s="561"/>
      <c r="AK381" s="278">
        <f t="shared" si="3287"/>
        <v>0</v>
      </c>
      <c r="AL381" s="561"/>
      <c r="AM381" s="278">
        <f t="shared" si="3288"/>
        <v>0</v>
      </c>
      <c r="AN381" s="561"/>
      <c r="AO381" s="278">
        <f t="shared" si="3289"/>
        <v>0</v>
      </c>
      <c r="AP381" s="561"/>
      <c r="AQ381" s="278">
        <f t="shared" si="3290"/>
        <v>0</v>
      </c>
      <c r="AR381" s="561" t="s">
        <v>1053</v>
      </c>
      <c r="AS381" s="278">
        <f t="shared" si="3291"/>
        <v>0</v>
      </c>
      <c r="AT381" s="561" t="s">
        <v>1053</v>
      </c>
      <c r="AU381" s="278">
        <f t="shared" si="3292"/>
        <v>0</v>
      </c>
      <c r="AV381" s="561" t="s">
        <v>1053</v>
      </c>
      <c r="AW381" s="278">
        <f t="shared" si="3293"/>
        <v>0</v>
      </c>
      <c r="AX381" s="561" t="s">
        <v>1053</v>
      </c>
      <c r="AY381" s="278">
        <f t="shared" si="3294"/>
        <v>0</v>
      </c>
      <c r="AZ381" s="561"/>
      <c r="BA381" s="278">
        <f t="shared" si="3295"/>
        <v>0</v>
      </c>
      <c r="BB381" s="561"/>
      <c r="BC381" s="278">
        <f t="shared" si="3296"/>
        <v>0</v>
      </c>
      <c r="BD381" s="561"/>
      <c r="BE381" s="278">
        <f t="shared" si="3297"/>
        <v>0</v>
      </c>
      <c r="BF381" s="561"/>
      <c r="BG381" s="278">
        <f t="shared" si="3298"/>
        <v>0</v>
      </c>
      <c r="BH381" s="561"/>
      <c r="BI381" s="278">
        <f t="shared" si="3299"/>
        <v>0</v>
      </c>
      <c r="BJ381" s="561"/>
      <c r="BK381" s="278">
        <f t="shared" si="3300"/>
        <v>0</v>
      </c>
      <c r="BL381" s="561"/>
      <c r="BM381" s="278">
        <f t="shared" si="3301"/>
        <v>0</v>
      </c>
      <c r="BN381" s="561"/>
      <c r="BO381" s="278">
        <f t="shared" si="3302"/>
        <v>0</v>
      </c>
      <c r="BP381" s="561"/>
      <c r="BQ381" s="563">
        <f t="shared" si="2992"/>
        <v>0</v>
      </c>
      <c r="BR381" s="322">
        <f t="shared" si="2894"/>
        <v>0</v>
      </c>
      <c r="BS381" s="284" t="b">
        <f>D381='Orçamento Detalhado'!J387</f>
        <v>1</v>
      </c>
    </row>
    <row r="382" spans="2:71" ht="18" customHeight="1" outlineLevel="2" thickTop="1" thickBot="1">
      <c r="B382" s="213" t="s">
        <v>824</v>
      </c>
      <c r="C382" s="275" t="str">
        <f>IF(VLOOKUP(B382,'Orçamento Detalhado'!$A$11:$I$531,4,)="","",(VLOOKUP(B382,'Orçamento Detalhado'!$A$11:$I$531,4,)))</f>
        <v/>
      </c>
      <c r="D382" s="276" t="str">
        <f>IF(B382="","",VLOOKUP($B382,'Orçamento Detalhado'!$A$11:$J$531,10,))</f>
        <v/>
      </c>
      <c r="E382" s="277">
        <f t="shared" si="3177"/>
        <v>0</v>
      </c>
      <c r="F382" s="574">
        <v>376</v>
      </c>
      <c r="G382" s="278">
        <f t="shared" si="3272"/>
        <v>0</v>
      </c>
      <c r="H382" s="561"/>
      <c r="I382" s="278">
        <f t="shared" si="3273"/>
        <v>0</v>
      </c>
      <c r="J382" s="561"/>
      <c r="K382" s="278">
        <f t="shared" si="3274"/>
        <v>0</v>
      </c>
      <c r="L382" s="561"/>
      <c r="M382" s="278">
        <f t="shared" si="3275"/>
        <v>0</v>
      </c>
      <c r="N382" s="561"/>
      <c r="O382" s="278">
        <f t="shared" si="3276"/>
        <v>0</v>
      </c>
      <c r="P382" s="561"/>
      <c r="Q382" s="278">
        <f t="shared" si="3277"/>
        <v>0</v>
      </c>
      <c r="R382" s="561"/>
      <c r="S382" s="278">
        <f t="shared" si="3278"/>
        <v>0</v>
      </c>
      <c r="T382" s="561"/>
      <c r="U382" s="278">
        <f t="shared" si="3279"/>
        <v>0</v>
      </c>
      <c r="V382" s="561"/>
      <c r="W382" s="278">
        <f t="shared" si="3280"/>
        <v>0</v>
      </c>
      <c r="X382" s="561"/>
      <c r="Y382" s="278">
        <f t="shared" si="3281"/>
        <v>0</v>
      </c>
      <c r="Z382" s="561"/>
      <c r="AA382" s="278">
        <f t="shared" si="3282"/>
        <v>0</v>
      </c>
      <c r="AB382" s="561"/>
      <c r="AC382" s="278">
        <f t="shared" si="3283"/>
        <v>0</v>
      </c>
      <c r="AD382" s="561"/>
      <c r="AE382" s="278">
        <f t="shared" si="3284"/>
        <v>0</v>
      </c>
      <c r="AF382" s="561"/>
      <c r="AG382" s="278">
        <f t="shared" si="3285"/>
        <v>0</v>
      </c>
      <c r="AH382" s="561"/>
      <c r="AI382" s="278">
        <f t="shared" si="3286"/>
        <v>0</v>
      </c>
      <c r="AJ382" s="561"/>
      <c r="AK382" s="278">
        <f t="shared" si="3287"/>
        <v>0</v>
      </c>
      <c r="AL382" s="561"/>
      <c r="AM382" s="278">
        <f t="shared" si="3288"/>
        <v>0</v>
      </c>
      <c r="AN382" s="561"/>
      <c r="AO382" s="278">
        <f t="shared" si="3289"/>
        <v>0</v>
      </c>
      <c r="AP382" s="561" t="s">
        <v>1053</v>
      </c>
      <c r="AQ382" s="278">
        <f t="shared" si="3290"/>
        <v>0</v>
      </c>
      <c r="AR382" s="561" t="s">
        <v>1053</v>
      </c>
      <c r="AS382" s="278">
        <f t="shared" si="3291"/>
        <v>0</v>
      </c>
      <c r="AT382" s="561" t="s">
        <v>1053</v>
      </c>
      <c r="AU382" s="278">
        <f t="shared" si="3292"/>
        <v>0</v>
      </c>
      <c r="AV382" s="561" t="s">
        <v>1053</v>
      </c>
      <c r="AW382" s="278">
        <f t="shared" si="3293"/>
        <v>0</v>
      </c>
      <c r="AX382" s="561" t="s">
        <v>1053</v>
      </c>
      <c r="AY382" s="278">
        <f t="shared" si="3294"/>
        <v>0</v>
      </c>
      <c r="AZ382" s="561"/>
      <c r="BA382" s="278">
        <f t="shared" si="3295"/>
        <v>0</v>
      </c>
      <c r="BB382" s="561"/>
      <c r="BC382" s="278">
        <f t="shared" si="3296"/>
        <v>0</v>
      </c>
      <c r="BD382" s="561"/>
      <c r="BE382" s="278">
        <f t="shared" si="3297"/>
        <v>0</v>
      </c>
      <c r="BF382" s="561"/>
      <c r="BG382" s="278">
        <f t="shared" si="3298"/>
        <v>0</v>
      </c>
      <c r="BH382" s="561"/>
      <c r="BI382" s="278">
        <f t="shared" si="3299"/>
        <v>0</v>
      </c>
      <c r="BJ382" s="561"/>
      <c r="BK382" s="278">
        <f t="shared" si="3300"/>
        <v>0</v>
      </c>
      <c r="BL382" s="561"/>
      <c r="BM382" s="278">
        <f t="shared" si="3301"/>
        <v>0</v>
      </c>
      <c r="BN382" s="561"/>
      <c r="BO382" s="278">
        <f t="shared" si="3302"/>
        <v>0</v>
      </c>
      <c r="BP382" s="561"/>
      <c r="BQ382" s="563">
        <f t="shared" si="2992"/>
        <v>0</v>
      </c>
      <c r="BR382" s="322">
        <f t="shared" si="2894"/>
        <v>0</v>
      </c>
      <c r="BS382" s="284" t="b">
        <f>D382='Orçamento Detalhado'!J388</f>
        <v>1</v>
      </c>
    </row>
    <row r="383" spans="2:71" ht="18" customHeight="1" outlineLevel="2" thickTop="1" thickBot="1">
      <c r="B383" s="213" t="s">
        <v>825</v>
      </c>
      <c r="C383" s="275" t="str">
        <f>IF(VLOOKUP(B383,'Orçamento Detalhado'!$A$11:$I$531,4,)="","",(VLOOKUP(B383,'Orçamento Detalhado'!$A$11:$I$531,4,)))</f>
        <v/>
      </c>
      <c r="D383" s="276" t="str">
        <f>IF(B383="","",VLOOKUP($B383,'Orçamento Detalhado'!$A$11:$J$531,10,))</f>
        <v/>
      </c>
      <c r="E383" s="277">
        <f t="shared" si="3177"/>
        <v>0</v>
      </c>
      <c r="F383" s="574">
        <v>377</v>
      </c>
      <c r="G383" s="278">
        <f t="shared" si="3272"/>
        <v>0</v>
      </c>
      <c r="H383" s="561"/>
      <c r="I383" s="278">
        <f t="shared" si="3273"/>
        <v>0</v>
      </c>
      <c r="J383" s="561"/>
      <c r="K383" s="278">
        <f t="shared" si="3274"/>
        <v>0</v>
      </c>
      <c r="L383" s="561"/>
      <c r="M383" s="278">
        <f t="shared" si="3275"/>
        <v>0</v>
      </c>
      <c r="N383" s="561"/>
      <c r="O383" s="278">
        <f t="shared" si="3276"/>
        <v>0</v>
      </c>
      <c r="P383" s="561"/>
      <c r="Q383" s="278">
        <f t="shared" si="3277"/>
        <v>0</v>
      </c>
      <c r="R383" s="561"/>
      <c r="S383" s="278">
        <f t="shared" si="3278"/>
        <v>0</v>
      </c>
      <c r="T383" s="561"/>
      <c r="U383" s="278">
        <f t="shared" si="3279"/>
        <v>0</v>
      </c>
      <c r="V383" s="561"/>
      <c r="W383" s="278">
        <f t="shared" si="3280"/>
        <v>0</v>
      </c>
      <c r="X383" s="561"/>
      <c r="Y383" s="278">
        <f t="shared" si="3281"/>
        <v>0</v>
      </c>
      <c r="Z383" s="561"/>
      <c r="AA383" s="278">
        <f t="shared" si="3282"/>
        <v>0</v>
      </c>
      <c r="AB383" s="561"/>
      <c r="AC383" s="278">
        <f t="shared" si="3283"/>
        <v>0</v>
      </c>
      <c r="AD383" s="561"/>
      <c r="AE383" s="278">
        <f t="shared" si="3284"/>
        <v>0</v>
      </c>
      <c r="AF383" s="561"/>
      <c r="AG383" s="278">
        <f t="shared" si="3285"/>
        <v>0</v>
      </c>
      <c r="AH383" s="561"/>
      <c r="AI383" s="278">
        <f t="shared" si="3286"/>
        <v>0</v>
      </c>
      <c r="AJ383" s="561"/>
      <c r="AK383" s="278">
        <f t="shared" si="3287"/>
        <v>0</v>
      </c>
      <c r="AL383" s="561"/>
      <c r="AM383" s="278">
        <f t="shared" si="3288"/>
        <v>0</v>
      </c>
      <c r="AN383" s="561"/>
      <c r="AO383" s="278">
        <f t="shared" si="3289"/>
        <v>0</v>
      </c>
      <c r="AP383" s="561" t="s">
        <v>1053</v>
      </c>
      <c r="AQ383" s="278">
        <f t="shared" si="3290"/>
        <v>0</v>
      </c>
      <c r="AR383" s="561" t="s">
        <v>1053</v>
      </c>
      <c r="AS383" s="278">
        <f t="shared" si="3291"/>
        <v>0</v>
      </c>
      <c r="AT383" s="561" t="s">
        <v>1053</v>
      </c>
      <c r="AU383" s="278">
        <f t="shared" si="3292"/>
        <v>0</v>
      </c>
      <c r="AV383" s="561" t="s">
        <v>1053</v>
      </c>
      <c r="AW383" s="278">
        <f t="shared" si="3293"/>
        <v>0</v>
      </c>
      <c r="AX383" s="561" t="s">
        <v>1053</v>
      </c>
      <c r="AY383" s="278">
        <f t="shared" si="3294"/>
        <v>0</v>
      </c>
      <c r="AZ383" s="561"/>
      <c r="BA383" s="278">
        <f t="shared" si="3295"/>
        <v>0</v>
      </c>
      <c r="BB383" s="561"/>
      <c r="BC383" s="278">
        <f t="shared" si="3296"/>
        <v>0</v>
      </c>
      <c r="BD383" s="561"/>
      <c r="BE383" s="278">
        <f t="shared" si="3297"/>
        <v>0</v>
      </c>
      <c r="BF383" s="561"/>
      <c r="BG383" s="278">
        <f t="shared" si="3298"/>
        <v>0</v>
      </c>
      <c r="BH383" s="561"/>
      <c r="BI383" s="278">
        <f t="shared" si="3299"/>
        <v>0</v>
      </c>
      <c r="BJ383" s="561"/>
      <c r="BK383" s="278">
        <f t="shared" si="3300"/>
        <v>0</v>
      </c>
      <c r="BL383" s="561"/>
      <c r="BM383" s="278">
        <f t="shared" si="3301"/>
        <v>0</v>
      </c>
      <c r="BN383" s="561"/>
      <c r="BO383" s="278">
        <f t="shared" si="3302"/>
        <v>0</v>
      </c>
      <c r="BP383" s="561"/>
      <c r="BQ383" s="563">
        <f t="shared" si="2992"/>
        <v>0</v>
      </c>
      <c r="BR383" s="322">
        <f t="shared" si="2894"/>
        <v>0</v>
      </c>
      <c r="BS383" s="284" t="b">
        <f>D383='Orçamento Detalhado'!J389</f>
        <v>1</v>
      </c>
    </row>
    <row r="384" spans="2:71" ht="18" customHeight="1" outlineLevel="2" thickTop="1" thickBot="1">
      <c r="B384" s="213" t="s">
        <v>826</v>
      </c>
      <c r="C384" s="275" t="str">
        <f>IF(VLOOKUP(B384,'Orçamento Detalhado'!$A$11:$I$531,4,)="","",(VLOOKUP(B384,'Orçamento Detalhado'!$A$11:$I$531,4,)))</f>
        <v/>
      </c>
      <c r="D384" s="276" t="str">
        <f>IF(B384="","",VLOOKUP($B384,'Orçamento Detalhado'!$A$11:$J$531,10,))</f>
        <v/>
      </c>
      <c r="E384" s="277">
        <f t="shared" si="3177"/>
        <v>0</v>
      </c>
      <c r="F384" s="574">
        <v>378</v>
      </c>
      <c r="G384" s="278">
        <f t="shared" ref="G384:G385" si="3303">IFERROR($D384*H384,0)</f>
        <v>0</v>
      </c>
      <c r="H384" s="561"/>
      <c r="I384" s="278">
        <f t="shared" ref="I384:I385" si="3304">IFERROR($D384*J384,0)</f>
        <v>0</v>
      </c>
      <c r="J384" s="561"/>
      <c r="K384" s="278">
        <f t="shared" ref="K384:K385" si="3305">IFERROR($D384*L384,0)</f>
        <v>0</v>
      </c>
      <c r="L384" s="561"/>
      <c r="M384" s="278">
        <f t="shared" ref="M384:M385" si="3306">IFERROR($D384*N384,0)</f>
        <v>0</v>
      </c>
      <c r="N384" s="561"/>
      <c r="O384" s="278">
        <f t="shared" ref="O384:O385" si="3307">IFERROR($D384*P384,0)</f>
        <v>0</v>
      </c>
      <c r="P384" s="561"/>
      <c r="Q384" s="278">
        <f t="shared" ref="Q384:Q385" si="3308">IFERROR($D384*R384,0)</f>
        <v>0</v>
      </c>
      <c r="R384" s="561"/>
      <c r="S384" s="278">
        <f t="shared" ref="S384:S385" si="3309">IFERROR($D384*T384,0)</f>
        <v>0</v>
      </c>
      <c r="T384" s="561"/>
      <c r="U384" s="278">
        <f t="shared" ref="U384:U385" si="3310">IFERROR($D384*V384,0)</f>
        <v>0</v>
      </c>
      <c r="V384" s="561"/>
      <c r="W384" s="278">
        <f t="shared" ref="W384:W385" si="3311">IFERROR($D384*X384,0)</f>
        <v>0</v>
      </c>
      <c r="X384" s="561"/>
      <c r="Y384" s="278">
        <f t="shared" ref="Y384:Y385" si="3312">IFERROR($D384*Z384,0)</f>
        <v>0</v>
      </c>
      <c r="Z384" s="561"/>
      <c r="AA384" s="278">
        <f t="shared" ref="AA384:AA385" si="3313">IFERROR($D384*AB384,0)</f>
        <v>0</v>
      </c>
      <c r="AB384" s="561"/>
      <c r="AC384" s="278">
        <f t="shared" ref="AC384:AC385" si="3314">IFERROR($D384*AD384,0)</f>
        <v>0</v>
      </c>
      <c r="AD384" s="561"/>
      <c r="AE384" s="278">
        <f t="shared" ref="AE384:AE385" si="3315">IFERROR($D384*AF384,0)</f>
        <v>0</v>
      </c>
      <c r="AF384" s="561"/>
      <c r="AG384" s="278">
        <f t="shared" ref="AG384:AG385" si="3316">IFERROR($D384*AH384,0)</f>
        <v>0</v>
      </c>
      <c r="AH384" s="561"/>
      <c r="AI384" s="278">
        <f t="shared" ref="AI384:AI385" si="3317">IFERROR($D384*AJ384,0)</f>
        <v>0</v>
      </c>
      <c r="AJ384" s="561"/>
      <c r="AK384" s="278">
        <f t="shared" ref="AK384:AK385" si="3318">IFERROR($D384*AL384,0)</f>
        <v>0</v>
      </c>
      <c r="AL384" s="561"/>
      <c r="AM384" s="278">
        <f t="shared" ref="AM384:AM385" si="3319">IFERROR($D384*AN384,0)</f>
        <v>0</v>
      </c>
      <c r="AN384" s="561"/>
      <c r="AO384" s="278">
        <f t="shared" ref="AO384:AO385" si="3320">IFERROR($D384*AP384,0)</f>
        <v>0</v>
      </c>
      <c r="AP384" s="561" t="s">
        <v>1053</v>
      </c>
      <c r="AQ384" s="278">
        <f t="shared" ref="AQ384:AQ385" si="3321">IFERROR($D384*AR384,0)</f>
        <v>0</v>
      </c>
      <c r="AR384" s="561" t="s">
        <v>1053</v>
      </c>
      <c r="AS384" s="278">
        <f t="shared" ref="AS384:AS385" si="3322">IFERROR($D384*AT384,0)</f>
        <v>0</v>
      </c>
      <c r="AT384" s="561" t="s">
        <v>1053</v>
      </c>
      <c r="AU384" s="278">
        <f t="shared" ref="AU384:AU385" si="3323">IFERROR($D384*AV384,0)</f>
        <v>0</v>
      </c>
      <c r="AV384" s="561" t="s">
        <v>1053</v>
      </c>
      <c r="AW384" s="278">
        <f t="shared" ref="AW384:AW385" si="3324">IFERROR($D384*AX384,0)</f>
        <v>0</v>
      </c>
      <c r="AX384" s="561" t="s">
        <v>1053</v>
      </c>
      <c r="AY384" s="278">
        <f t="shared" ref="AY384:AY385" si="3325">IFERROR($D384*AZ384,0)</f>
        <v>0</v>
      </c>
      <c r="AZ384" s="561"/>
      <c r="BA384" s="278">
        <f t="shared" ref="BA384:BA385" si="3326">IFERROR($D384*BB384,0)</f>
        <v>0</v>
      </c>
      <c r="BB384" s="561"/>
      <c r="BC384" s="278">
        <f t="shared" ref="BC384:BC385" si="3327">IFERROR($D384*BD384,0)</f>
        <v>0</v>
      </c>
      <c r="BD384" s="561"/>
      <c r="BE384" s="278">
        <f t="shared" ref="BE384:BE385" si="3328">IFERROR($D384*BF384,0)</f>
        <v>0</v>
      </c>
      <c r="BF384" s="561"/>
      <c r="BG384" s="278">
        <f t="shared" ref="BG384:BG385" si="3329">IFERROR($D384*BH384,0)</f>
        <v>0</v>
      </c>
      <c r="BH384" s="561"/>
      <c r="BI384" s="278">
        <f t="shared" ref="BI384:BI385" si="3330">IFERROR($D384*BJ384,0)</f>
        <v>0</v>
      </c>
      <c r="BJ384" s="561"/>
      <c r="BK384" s="278">
        <f t="shared" ref="BK384:BK385" si="3331">IFERROR($D384*BL384,0)</f>
        <v>0</v>
      </c>
      <c r="BL384" s="561"/>
      <c r="BM384" s="278">
        <f t="shared" ref="BM384:BM385" si="3332">IFERROR($D384*BN384,0)</f>
        <v>0</v>
      </c>
      <c r="BN384" s="561"/>
      <c r="BO384" s="278">
        <f t="shared" ref="BO384:BO385" si="3333">IFERROR($D384*BP384,0)</f>
        <v>0</v>
      </c>
      <c r="BP384" s="561"/>
      <c r="BQ384" s="563">
        <f t="shared" ref="BQ384:BQ385" si="3334">SUM(BN384,BL384,BJ384,BH384,BF384,BD384,BB384,AZ384,AX384,AV384,AT384,AR384,AP384,AN384,AL384,AJ384,AH384,AF384,AD384,AB384,Z384,X384,V384,T384,R384,P384,N384,L384,J384,H384,BP384)</f>
        <v>0</v>
      </c>
      <c r="BR384" s="322">
        <f t="shared" si="2894"/>
        <v>0</v>
      </c>
      <c r="BS384" s="284" t="b">
        <f>D384='Orçamento Detalhado'!J390</f>
        <v>1</v>
      </c>
    </row>
    <row r="385" spans="2:71" ht="18" customHeight="1" outlineLevel="2" thickTop="1" thickBot="1">
      <c r="B385" s="213" t="s">
        <v>827</v>
      </c>
      <c r="C385" s="275" t="str">
        <f>IF(VLOOKUP(B385,'Orçamento Detalhado'!$A$11:$I$531,4,)="","",(VLOOKUP(B385,'Orçamento Detalhado'!$A$11:$I$531,4,)))</f>
        <v/>
      </c>
      <c r="D385" s="276" t="str">
        <f>IF(B385="","",VLOOKUP($B385,'Orçamento Detalhado'!$A$11:$J$531,10,))</f>
        <v/>
      </c>
      <c r="E385" s="277">
        <f t="shared" si="3177"/>
        <v>0</v>
      </c>
      <c r="F385" s="574">
        <v>379</v>
      </c>
      <c r="G385" s="278">
        <f t="shared" si="3303"/>
        <v>0</v>
      </c>
      <c r="H385" s="561"/>
      <c r="I385" s="278">
        <f t="shared" si="3304"/>
        <v>0</v>
      </c>
      <c r="J385" s="561"/>
      <c r="K385" s="278">
        <f t="shared" si="3305"/>
        <v>0</v>
      </c>
      <c r="L385" s="561"/>
      <c r="M385" s="278">
        <f t="shared" si="3306"/>
        <v>0</v>
      </c>
      <c r="N385" s="561"/>
      <c r="O385" s="278">
        <f t="shared" si="3307"/>
        <v>0</v>
      </c>
      <c r="P385" s="561"/>
      <c r="Q385" s="278">
        <f t="shared" si="3308"/>
        <v>0</v>
      </c>
      <c r="R385" s="561"/>
      <c r="S385" s="278">
        <f t="shared" si="3309"/>
        <v>0</v>
      </c>
      <c r="T385" s="561"/>
      <c r="U385" s="278">
        <f t="shared" si="3310"/>
        <v>0</v>
      </c>
      <c r="V385" s="561"/>
      <c r="W385" s="278">
        <f t="shared" si="3311"/>
        <v>0</v>
      </c>
      <c r="X385" s="561"/>
      <c r="Y385" s="278">
        <f t="shared" si="3312"/>
        <v>0</v>
      </c>
      <c r="Z385" s="561"/>
      <c r="AA385" s="278">
        <f t="shared" si="3313"/>
        <v>0</v>
      </c>
      <c r="AB385" s="561"/>
      <c r="AC385" s="278">
        <f t="shared" si="3314"/>
        <v>0</v>
      </c>
      <c r="AD385" s="561"/>
      <c r="AE385" s="278">
        <f t="shared" si="3315"/>
        <v>0</v>
      </c>
      <c r="AF385" s="561"/>
      <c r="AG385" s="278">
        <f t="shared" si="3316"/>
        <v>0</v>
      </c>
      <c r="AH385" s="561"/>
      <c r="AI385" s="278">
        <f t="shared" si="3317"/>
        <v>0</v>
      </c>
      <c r="AJ385" s="561"/>
      <c r="AK385" s="278">
        <f t="shared" si="3318"/>
        <v>0</v>
      </c>
      <c r="AL385" s="561"/>
      <c r="AM385" s="278">
        <f t="shared" si="3319"/>
        <v>0</v>
      </c>
      <c r="AN385" s="561"/>
      <c r="AO385" s="278">
        <f t="shared" si="3320"/>
        <v>0</v>
      </c>
      <c r="AP385" s="561" t="s">
        <v>1053</v>
      </c>
      <c r="AQ385" s="278">
        <f t="shared" si="3321"/>
        <v>0</v>
      </c>
      <c r="AR385" s="561" t="s">
        <v>1053</v>
      </c>
      <c r="AS385" s="278">
        <f t="shared" si="3322"/>
        <v>0</v>
      </c>
      <c r="AT385" s="561" t="s">
        <v>1053</v>
      </c>
      <c r="AU385" s="278">
        <f t="shared" si="3323"/>
        <v>0</v>
      </c>
      <c r="AV385" s="561" t="s">
        <v>1053</v>
      </c>
      <c r="AW385" s="278">
        <f t="shared" si="3324"/>
        <v>0</v>
      </c>
      <c r="AX385" s="561" t="s">
        <v>1053</v>
      </c>
      <c r="AY385" s="278">
        <f t="shared" si="3325"/>
        <v>0</v>
      </c>
      <c r="AZ385" s="561"/>
      <c r="BA385" s="278">
        <f t="shared" si="3326"/>
        <v>0</v>
      </c>
      <c r="BB385" s="561"/>
      <c r="BC385" s="278">
        <f t="shared" si="3327"/>
        <v>0</v>
      </c>
      <c r="BD385" s="561"/>
      <c r="BE385" s="278">
        <f t="shared" si="3328"/>
        <v>0</v>
      </c>
      <c r="BF385" s="561"/>
      <c r="BG385" s="278">
        <f t="shared" si="3329"/>
        <v>0</v>
      </c>
      <c r="BH385" s="561"/>
      <c r="BI385" s="278">
        <f t="shared" si="3330"/>
        <v>0</v>
      </c>
      <c r="BJ385" s="561"/>
      <c r="BK385" s="278">
        <f t="shared" si="3331"/>
        <v>0</v>
      </c>
      <c r="BL385" s="561"/>
      <c r="BM385" s="278">
        <f t="shared" si="3332"/>
        <v>0</v>
      </c>
      <c r="BN385" s="561"/>
      <c r="BO385" s="278">
        <f t="shared" si="3333"/>
        <v>0</v>
      </c>
      <c r="BP385" s="561"/>
      <c r="BQ385" s="563">
        <f t="shared" si="3334"/>
        <v>0</v>
      </c>
      <c r="BR385" s="322">
        <f t="shared" si="2894"/>
        <v>0</v>
      </c>
      <c r="BS385" s="284" t="b">
        <f>D385='Orçamento Detalhado'!J391</f>
        <v>1</v>
      </c>
    </row>
    <row r="386" spans="2:71" ht="18" customHeight="1" outlineLevel="2" thickTop="1" thickBot="1">
      <c r="B386" s="213" t="s">
        <v>828</v>
      </c>
      <c r="C386" s="275" t="str">
        <f>IF(VLOOKUP(B386,'Orçamento Detalhado'!$A$11:$I$531,4,)="","",(VLOOKUP(B386,'Orçamento Detalhado'!$A$11:$I$531,4,)))</f>
        <v/>
      </c>
      <c r="D386" s="276" t="str">
        <f>IF(B386="","",VLOOKUP($B386,'Orçamento Detalhado'!$A$11:$J$531,10,))</f>
        <v/>
      </c>
      <c r="E386" s="277">
        <f t="shared" si="3177"/>
        <v>0</v>
      </c>
      <c r="F386" s="574">
        <v>380</v>
      </c>
      <c r="G386" s="278">
        <f t="shared" ref="G386" si="3335">IFERROR($D386*H386,0)</f>
        <v>0</v>
      </c>
      <c r="H386" s="561"/>
      <c r="I386" s="278">
        <f t="shared" ref="I386" si="3336">IFERROR($D386*J386,0)</f>
        <v>0</v>
      </c>
      <c r="J386" s="561"/>
      <c r="K386" s="278">
        <f t="shared" ref="K386" si="3337">IFERROR($D386*L386,0)</f>
        <v>0</v>
      </c>
      <c r="L386" s="561"/>
      <c r="M386" s="278">
        <f t="shared" ref="M386" si="3338">IFERROR($D386*N386,0)</f>
        <v>0</v>
      </c>
      <c r="N386" s="561"/>
      <c r="O386" s="278">
        <f t="shared" ref="O386" si="3339">IFERROR($D386*P386,0)</f>
        <v>0</v>
      </c>
      <c r="P386" s="561"/>
      <c r="Q386" s="278">
        <f t="shared" ref="Q386" si="3340">IFERROR($D386*R386,0)</f>
        <v>0</v>
      </c>
      <c r="R386" s="561"/>
      <c r="S386" s="278">
        <f t="shared" ref="S386" si="3341">IFERROR($D386*T386,0)</f>
        <v>0</v>
      </c>
      <c r="T386" s="561"/>
      <c r="U386" s="278">
        <f t="shared" ref="U386" si="3342">IFERROR($D386*V386,0)</f>
        <v>0</v>
      </c>
      <c r="V386" s="561"/>
      <c r="W386" s="278">
        <f t="shared" ref="W386" si="3343">IFERROR($D386*X386,0)</f>
        <v>0</v>
      </c>
      <c r="X386" s="561"/>
      <c r="Y386" s="278">
        <f t="shared" ref="Y386" si="3344">IFERROR($D386*Z386,0)</f>
        <v>0</v>
      </c>
      <c r="Z386" s="561"/>
      <c r="AA386" s="278">
        <f t="shared" ref="AA386" si="3345">IFERROR($D386*AB386,0)</f>
        <v>0</v>
      </c>
      <c r="AB386" s="561"/>
      <c r="AC386" s="278">
        <f t="shared" ref="AC386" si="3346">IFERROR($D386*AD386,0)</f>
        <v>0</v>
      </c>
      <c r="AD386" s="561"/>
      <c r="AE386" s="278">
        <f t="shared" ref="AE386" si="3347">IFERROR($D386*AF386,0)</f>
        <v>0</v>
      </c>
      <c r="AF386" s="561"/>
      <c r="AG386" s="278">
        <f t="shared" ref="AG386" si="3348">IFERROR($D386*AH386,0)</f>
        <v>0</v>
      </c>
      <c r="AH386" s="561"/>
      <c r="AI386" s="278">
        <f t="shared" ref="AI386" si="3349">IFERROR($D386*AJ386,0)</f>
        <v>0</v>
      </c>
      <c r="AJ386" s="561"/>
      <c r="AK386" s="278">
        <f t="shared" ref="AK386" si="3350">IFERROR($D386*AL386,0)</f>
        <v>0</v>
      </c>
      <c r="AL386" s="561"/>
      <c r="AM386" s="278">
        <f t="shared" ref="AM386" si="3351">IFERROR($D386*AN386,0)</f>
        <v>0</v>
      </c>
      <c r="AN386" s="561"/>
      <c r="AO386" s="278">
        <f t="shared" ref="AO386" si="3352">IFERROR($D386*AP386,0)</f>
        <v>0</v>
      </c>
      <c r="AP386" s="561" t="s">
        <v>1053</v>
      </c>
      <c r="AQ386" s="278">
        <f t="shared" ref="AQ386" si="3353">IFERROR($D386*AR386,0)</f>
        <v>0</v>
      </c>
      <c r="AR386" s="561" t="s">
        <v>1053</v>
      </c>
      <c r="AS386" s="278">
        <f t="shared" ref="AS386" si="3354">IFERROR($D386*AT386,0)</f>
        <v>0</v>
      </c>
      <c r="AT386" s="561" t="s">
        <v>1053</v>
      </c>
      <c r="AU386" s="278">
        <f t="shared" ref="AU386" si="3355">IFERROR($D386*AV386,0)</f>
        <v>0</v>
      </c>
      <c r="AV386" s="561" t="s">
        <v>1053</v>
      </c>
      <c r="AW386" s="278">
        <f t="shared" ref="AW386" si="3356">IFERROR($D386*AX386,0)</f>
        <v>0</v>
      </c>
      <c r="AX386" s="561" t="s">
        <v>1053</v>
      </c>
      <c r="AY386" s="278">
        <f t="shared" ref="AY386" si="3357">IFERROR($D386*AZ386,0)</f>
        <v>0</v>
      </c>
      <c r="AZ386" s="561"/>
      <c r="BA386" s="278">
        <f t="shared" ref="BA386" si="3358">IFERROR($D386*BB386,0)</f>
        <v>0</v>
      </c>
      <c r="BB386" s="561"/>
      <c r="BC386" s="278">
        <f t="shared" ref="BC386" si="3359">IFERROR($D386*BD386,0)</f>
        <v>0</v>
      </c>
      <c r="BD386" s="561"/>
      <c r="BE386" s="278">
        <f t="shared" ref="BE386" si="3360">IFERROR($D386*BF386,0)</f>
        <v>0</v>
      </c>
      <c r="BF386" s="561"/>
      <c r="BG386" s="278">
        <f t="shared" ref="BG386" si="3361">IFERROR($D386*BH386,0)</f>
        <v>0</v>
      </c>
      <c r="BH386" s="561"/>
      <c r="BI386" s="278">
        <f t="shared" ref="BI386" si="3362">IFERROR($D386*BJ386,0)</f>
        <v>0</v>
      </c>
      <c r="BJ386" s="561"/>
      <c r="BK386" s="278">
        <f t="shared" ref="BK386" si="3363">IFERROR($D386*BL386,0)</f>
        <v>0</v>
      </c>
      <c r="BL386" s="561"/>
      <c r="BM386" s="278">
        <f t="shared" ref="BM386" si="3364">IFERROR($D386*BN386,0)</f>
        <v>0</v>
      </c>
      <c r="BN386" s="561"/>
      <c r="BO386" s="278">
        <f t="shared" ref="BO386" si="3365">IFERROR($D386*BP386,0)</f>
        <v>0</v>
      </c>
      <c r="BP386" s="561"/>
      <c r="BQ386" s="563">
        <f t="shared" ref="BQ386" si="3366">SUM(BN386,BL386,BJ386,BH386,BF386,BD386,BB386,AZ386,AX386,AV386,AT386,AR386,AP386,AN386,AL386,AJ386,AH386,AF386,AD386,AB386,Z386,X386,V386,T386,R386,P386,N386,L386,J386,H386,BP386)</f>
        <v>0</v>
      </c>
      <c r="BR386" s="322">
        <f t="shared" si="2894"/>
        <v>0</v>
      </c>
      <c r="BS386" s="284" t="b">
        <f>D386='Orçamento Detalhado'!J392</f>
        <v>1</v>
      </c>
    </row>
    <row r="387" spans="2:71" ht="18" customHeight="1" outlineLevel="1" thickTop="1" thickBot="1">
      <c r="B387" s="260" t="s">
        <v>829</v>
      </c>
      <c r="C387" s="281" t="str">
        <f>IF(B387="","",VLOOKUP(B387,'Orçamento Detalhado'!$A$11:$I$531,4,))</f>
        <v>SISTEMA DE ESGOTO SANITÁRIO</v>
      </c>
      <c r="D387" s="263">
        <f>SUM(D388:D394)</f>
        <v>0</v>
      </c>
      <c r="E387" s="264">
        <f t="shared" si="3177"/>
        <v>0</v>
      </c>
      <c r="F387" s="574">
        <v>381</v>
      </c>
      <c r="G387" s="263">
        <f>SUM(G388:G394)</f>
        <v>0</v>
      </c>
      <c r="H387" s="560">
        <f>IFERROR(G387/$D387,0)</f>
        <v>0</v>
      </c>
      <c r="I387" s="263">
        <f>SUM(I388:I394)</f>
        <v>0</v>
      </c>
      <c r="J387" s="560">
        <f t="shared" ref="J387:BP387" si="3367">IFERROR(I387/$D387,0)</f>
        <v>0</v>
      </c>
      <c r="K387" s="263">
        <f t="shared" ref="K387" si="3368">SUM(K388:K394)</f>
        <v>0</v>
      </c>
      <c r="L387" s="560">
        <f t="shared" si="3367"/>
        <v>0</v>
      </c>
      <c r="M387" s="263">
        <f t="shared" ref="M387" si="3369">SUM(M388:M394)</f>
        <v>0</v>
      </c>
      <c r="N387" s="560">
        <f t="shared" si="3367"/>
        <v>0</v>
      </c>
      <c r="O387" s="263">
        <f t="shared" ref="O387" si="3370">SUM(O388:O394)</f>
        <v>0</v>
      </c>
      <c r="P387" s="560">
        <f t="shared" si="3367"/>
        <v>0</v>
      </c>
      <c r="Q387" s="263">
        <f t="shared" ref="Q387" si="3371">SUM(Q388:Q394)</f>
        <v>0</v>
      </c>
      <c r="R387" s="560">
        <f t="shared" si="3367"/>
        <v>0</v>
      </c>
      <c r="S387" s="263">
        <f t="shared" ref="S387" si="3372">SUM(S388:S394)</f>
        <v>0</v>
      </c>
      <c r="T387" s="560">
        <f t="shared" si="3367"/>
        <v>0</v>
      </c>
      <c r="U387" s="263">
        <f t="shared" ref="U387" si="3373">SUM(U388:U394)</f>
        <v>0</v>
      </c>
      <c r="V387" s="560">
        <f t="shared" si="3367"/>
        <v>0</v>
      </c>
      <c r="W387" s="263">
        <f t="shared" ref="W387" si="3374">SUM(W388:W394)</f>
        <v>0</v>
      </c>
      <c r="X387" s="560">
        <f t="shared" si="3367"/>
        <v>0</v>
      </c>
      <c r="Y387" s="263">
        <f t="shared" ref="Y387" si="3375">SUM(Y388:Y394)</f>
        <v>0</v>
      </c>
      <c r="Z387" s="560">
        <f t="shared" si="3367"/>
        <v>0</v>
      </c>
      <c r="AA387" s="263">
        <f t="shared" ref="AA387" si="3376">SUM(AA388:AA394)</f>
        <v>0</v>
      </c>
      <c r="AB387" s="560">
        <f t="shared" si="3367"/>
        <v>0</v>
      </c>
      <c r="AC387" s="263">
        <f t="shared" ref="AC387" si="3377">SUM(AC388:AC394)</f>
        <v>0</v>
      </c>
      <c r="AD387" s="560">
        <f t="shared" si="3367"/>
        <v>0</v>
      </c>
      <c r="AE387" s="263">
        <f t="shared" ref="AE387" si="3378">SUM(AE388:AE394)</f>
        <v>0</v>
      </c>
      <c r="AF387" s="560">
        <f t="shared" si="3367"/>
        <v>0</v>
      </c>
      <c r="AG387" s="263">
        <f t="shared" ref="AG387" si="3379">SUM(AG388:AG394)</f>
        <v>0</v>
      </c>
      <c r="AH387" s="560">
        <f t="shared" si="3367"/>
        <v>0</v>
      </c>
      <c r="AI387" s="263">
        <f t="shared" ref="AI387" si="3380">SUM(AI388:AI394)</f>
        <v>0</v>
      </c>
      <c r="AJ387" s="560">
        <f t="shared" si="3367"/>
        <v>0</v>
      </c>
      <c r="AK387" s="263">
        <f t="shared" ref="AK387" si="3381">SUM(AK388:AK394)</f>
        <v>0</v>
      </c>
      <c r="AL387" s="560">
        <f t="shared" si="3367"/>
        <v>0</v>
      </c>
      <c r="AM387" s="263">
        <f t="shared" ref="AM387" si="3382">SUM(AM388:AM394)</f>
        <v>0</v>
      </c>
      <c r="AN387" s="560">
        <f t="shared" si="3367"/>
        <v>0</v>
      </c>
      <c r="AO387" s="263">
        <f t="shared" ref="AO387" si="3383">SUM(AO388:AO394)</f>
        <v>0</v>
      </c>
      <c r="AP387" s="560">
        <f t="shared" si="3367"/>
        <v>0</v>
      </c>
      <c r="AQ387" s="263">
        <f t="shared" ref="AQ387" si="3384">SUM(AQ388:AQ394)</f>
        <v>0</v>
      </c>
      <c r="AR387" s="560">
        <f t="shared" si="3367"/>
        <v>0</v>
      </c>
      <c r="AS387" s="263">
        <f t="shared" ref="AS387" si="3385">SUM(AS388:AS394)</f>
        <v>0</v>
      </c>
      <c r="AT387" s="560">
        <f t="shared" si="3367"/>
        <v>0</v>
      </c>
      <c r="AU387" s="263">
        <f t="shared" ref="AU387" si="3386">SUM(AU388:AU394)</f>
        <v>0</v>
      </c>
      <c r="AV387" s="560">
        <f t="shared" si="3367"/>
        <v>0</v>
      </c>
      <c r="AW387" s="263">
        <f t="shared" ref="AW387" si="3387">SUM(AW388:AW394)</f>
        <v>0</v>
      </c>
      <c r="AX387" s="560">
        <f t="shared" si="3367"/>
        <v>0</v>
      </c>
      <c r="AY387" s="263">
        <f t="shared" ref="AY387" si="3388">SUM(AY388:AY394)</f>
        <v>0</v>
      </c>
      <c r="AZ387" s="560">
        <f t="shared" si="3367"/>
        <v>0</v>
      </c>
      <c r="BA387" s="263">
        <f t="shared" ref="BA387" si="3389">SUM(BA388:BA394)</f>
        <v>0</v>
      </c>
      <c r="BB387" s="560">
        <f t="shared" si="3367"/>
        <v>0</v>
      </c>
      <c r="BC387" s="263">
        <f t="shared" ref="BC387" si="3390">SUM(BC388:BC394)</f>
        <v>0</v>
      </c>
      <c r="BD387" s="560">
        <f t="shared" si="3367"/>
        <v>0</v>
      </c>
      <c r="BE387" s="263">
        <f t="shared" ref="BE387" si="3391">SUM(BE388:BE394)</f>
        <v>0</v>
      </c>
      <c r="BF387" s="560">
        <f t="shared" si="3367"/>
        <v>0</v>
      </c>
      <c r="BG387" s="263">
        <f>SUM(BG388:BG394)</f>
        <v>0</v>
      </c>
      <c r="BH387" s="560">
        <f t="shared" si="3367"/>
        <v>0</v>
      </c>
      <c r="BI387" s="263">
        <f>SUM(BI388:BI394)</f>
        <v>0</v>
      </c>
      <c r="BJ387" s="560">
        <f t="shared" si="3367"/>
        <v>0</v>
      </c>
      <c r="BK387" s="263">
        <f>SUM(BK388:BK394)</f>
        <v>0</v>
      </c>
      <c r="BL387" s="560">
        <f t="shared" si="3367"/>
        <v>0</v>
      </c>
      <c r="BM387" s="263">
        <f t="shared" ref="BM387" si="3392">SUM(BM388:BM394)</f>
        <v>0</v>
      </c>
      <c r="BN387" s="560">
        <f t="shared" si="3367"/>
        <v>0</v>
      </c>
      <c r="BO387" s="263">
        <f>SUM(BO388:BO394)</f>
        <v>0</v>
      </c>
      <c r="BP387" s="560">
        <f t="shared" si="3367"/>
        <v>0</v>
      </c>
      <c r="BQ387" s="563">
        <f t="shared" si="2992"/>
        <v>0</v>
      </c>
      <c r="BR387" s="322">
        <f t="shared" si="2894"/>
        <v>0</v>
      </c>
      <c r="BS387" s="284" t="b">
        <f>D387='Orçamento Detalhado'!J393</f>
        <v>1</v>
      </c>
    </row>
    <row r="388" spans="2:71" ht="18" customHeight="1" outlineLevel="2" thickTop="1" thickBot="1">
      <c r="B388" s="213" t="s">
        <v>831</v>
      </c>
      <c r="C388" s="275" t="str">
        <f>IF(VLOOKUP(B388,'Orçamento Detalhado'!$A$11:$I$531,4,)="","",(VLOOKUP(B388,'Orçamento Detalhado'!$A$11:$I$531,4,)))</f>
        <v>Rede de distribuição - esgoto</v>
      </c>
      <c r="D388" s="276" t="str">
        <f>IF(B388="","",VLOOKUP($B388,'Orçamento Detalhado'!$A$11:$J$531,10,))</f>
        <v/>
      </c>
      <c r="E388" s="277">
        <f t="shared" si="3177"/>
        <v>0</v>
      </c>
      <c r="F388" s="574">
        <v>382</v>
      </c>
      <c r="G388" s="278">
        <f t="shared" ref="G388:G391" si="3393">IFERROR($D388*H388,0)</f>
        <v>0</v>
      </c>
      <c r="H388" s="561"/>
      <c r="I388" s="278">
        <f t="shared" ref="I388:I391" si="3394">IFERROR($D388*J388,0)</f>
        <v>0</v>
      </c>
      <c r="J388" s="561"/>
      <c r="K388" s="278">
        <f t="shared" ref="K388:K391" si="3395">IFERROR($D388*L388,0)</f>
        <v>0</v>
      </c>
      <c r="L388" s="561"/>
      <c r="M388" s="278">
        <f t="shared" ref="M388:M391" si="3396">IFERROR($D388*N388,0)</f>
        <v>0</v>
      </c>
      <c r="N388" s="561"/>
      <c r="O388" s="278">
        <f t="shared" ref="O388:O391" si="3397">IFERROR($D388*P388,0)</f>
        <v>0</v>
      </c>
      <c r="P388" s="561"/>
      <c r="Q388" s="278">
        <f t="shared" ref="Q388:Q391" si="3398">IFERROR($D388*R388,0)</f>
        <v>0</v>
      </c>
      <c r="R388" s="561"/>
      <c r="S388" s="278">
        <f t="shared" ref="S388:S391" si="3399">IFERROR($D388*T388,0)</f>
        <v>0</v>
      </c>
      <c r="T388" s="561"/>
      <c r="U388" s="278">
        <f t="shared" ref="U388:U391" si="3400">IFERROR($D388*V388,0)</f>
        <v>0</v>
      </c>
      <c r="V388" s="561"/>
      <c r="W388" s="278">
        <f t="shared" ref="W388:W391" si="3401">IFERROR($D388*X388,0)</f>
        <v>0</v>
      </c>
      <c r="X388" s="561"/>
      <c r="Y388" s="278">
        <f t="shared" ref="Y388:Y391" si="3402">IFERROR($D388*Z388,0)</f>
        <v>0</v>
      </c>
      <c r="Z388" s="561"/>
      <c r="AA388" s="278">
        <f t="shared" ref="AA388:AA391" si="3403">IFERROR($D388*AB388,0)</f>
        <v>0</v>
      </c>
      <c r="AB388" s="561"/>
      <c r="AC388" s="278">
        <f t="shared" ref="AC388:AC391" si="3404">IFERROR($D388*AD388,0)</f>
        <v>0</v>
      </c>
      <c r="AD388" s="561"/>
      <c r="AE388" s="278">
        <f t="shared" ref="AE388:AE391" si="3405">IFERROR($D388*AF388,0)</f>
        <v>0</v>
      </c>
      <c r="AF388" s="561"/>
      <c r="AG388" s="278">
        <f t="shared" ref="AG388:AG391" si="3406">IFERROR($D388*AH388,0)</f>
        <v>0</v>
      </c>
      <c r="AH388" s="561"/>
      <c r="AI388" s="278">
        <f t="shared" ref="AI388:AI391" si="3407">IFERROR($D388*AJ388,0)</f>
        <v>0</v>
      </c>
      <c r="AJ388" s="561"/>
      <c r="AK388" s="278">
        <f t="shared" ref="AK388:AK391" si="3408">IFERROR($D388*AL388,0)</f>
        <v>0</v>
      </c>
      <c r="AL388" s="561"/>
      <c r="AM388" s="278">
        <f t="shared" ref="AM388:AM391" si="3409">IFERROR($D388*AN388,0)</f>
        <v>0</v>
      </c>
      <c r="AN388" s="561"/>
      <c r="AO388" s="278">
        <f t="shared" ref="AO388:AO391" si="3410">IFERROR($D388*AP388,0)</f>
        <v>0</v>
      </c>
      <c r="AP388" s="561"/>
      <c r="AQ388" s="278">
        <f t="shared" ref="AQ388:AQ391" si="3411">IFERROR($D388*AR388,0)</f>
        <v>0</v>
      </c>
      <c r="AR388" s="561"/>
      <c r="AS388" s="278">
        <f t="shared" ref="AS388:AS391" si="3412">IFERROR($D388*AT388,0)</f>
        <v>0</v>
      </c>
      <c r="AT388" s="561"/>
      <c r="AU388" s="278">
        <f t="shared" ref="AU388:AU391" si="3413">IFERROR($D388*AV388,0)</f>
        <v>0</v>
      </c>
      <c r="AV388" s="561"/>
      <c r="AW388" s="278">
        <f t="shared" ref="AW388:AW391" si="3414">IFERROR($D388*AX388,0)</f>
        <v>0</v>
      </c>
      <c r="AX388" s="561"/>
      <c r="AY388" s="278">
        <f t="shared" ref="AY388:AY391" si="3415">IFERROR($D388*AZ388,0)</f>
        <v>0</v>
      </c>
      <c r="AZ388" s="561"/>
      <c r="BA388" s="278">
        <f t="shared" ref="BA388:BA391" si="3416">IFERROR($D388*BB388,0)</f>
        <v>0</v>
      </c>
      <c r="BB388" s="561"/>
      <c r="BC388" s="278">
        <f t="shared" ref="BC388:BC391" si="3417">IFERROR($D388*BD388,0)</f>
        <v>0</v>
      </c>
      <c r="BD388" s="561"/>
      <c r="BE388" s="278">
        <f t="shared" ref="BE388:BE391" si="3418">IFERROR($D388*BF388,0)</f>
        <v>0</v>
      </c>
      <c r="BF388" s="561"/>
      <c r="BG388" s="278">
        <f t="shared" ref="BG388:BG391" si="3419">IFERROR($D388*BH388,0)</f>
        <v>0</v>
      </c>
      <c r="BH388" s="561"/>
      <c r="BI388" s="278">
        <f t="shared" ref="BI388:BI391" si="3420">IFERROR($D388*BJ388,0)</f>
        <v>0</v>
      </c>
      <c r="BJ388" s="561"/>
      <c r="BK388" s="278">
        <f t="shared" ref="BK388:BK391" si="3421">IFERROR($D388*BL388,0)</f>
        <v>0</v>
      </c>
      <c r="BL388" s="561"/>
      <c r="BM388" s="278">
        <f t="shared" ref="BM388:BM391" si="3422">IFERROR($D388*BN388,0)</f>
        <v>0</v>
      </c>
      <c r="BN388" s="561"/>
      <c r="BO388" s="278">
        <f t="shared" ref="BO388:BO391" si="3423">IFERROR($D388*BP388,0)</f>
        <v>0</v>
      </c>
      <c r="BP388" s="561"/>
      <c r="BQ388" s="563">
        <f t="shared" ref="BQ388:BQ391" si="3424">SUM(BN388,BL388,BJ388,BH388,BF388,BD388,BB388,AZ388,AX388,AV388,AT388,AR388,AP388,AN388,AL388,AJ388,AH388,AF388,AD388,AB388,Z388,X388,V388,T388,R388,P388,N388,L388,J388,H388,BP388)</f>
        <v>0</v>
      </c>
      <c r="BR388" s="322">
        <f t="shared" si="2894"/>
        <v>0</v>
      </c>
      <c r="BS388" s="284" t="b">
        <f>D388='Orçamento Detalhado'!J394</f>
        <v>1</v>
      </c>
    </row>
    <row r="389" spans="2:71" ht="18" customHeight="1" outlineLevel="2" thickTop="1" thickBot="1">
      <c r="B389" s="213" t="s">
        <v>833</v>
      </c>
      <c r="C389" s="275" t="str">
        <f>IF(VLOOKUP(B389,'Orçamento Detalhado'!$A$11:$I$531,4,)="","",(VLOOKUP(B389,'Orçamento Detalhado'!$A$11:$I$531,4,)))</f>
        <v>Caixa de passagem e gordura</v>
      </c>
      <c r="D389" s="276" t="str">
        <f>IF(B389="","",VLOOKUP($B389,'Orçamento Detalhado'!$A$11:$J$531,10,))</f>
        <v/>
      </c>
      <c r="E389" s="277">
        <f t="shared" si="3177"/>
        <v>0</v>
      </c>
      <c r="F389" s="574">
        <v>383</v>
      </c>
      <c r="G389" s="278">
        <f t="shared" si="3393"/>
        <v>0</v>
      </c>
      <c r="H389" s="561"/>
      <c r="I389" s="278">
        <f t="shared" si="3394"/>
        <v>0</v>
      </c>
      <c r="J389" s="561"/>
      <c r="K389" s="278">
        <f t="shared" si="3395"/>
        <v>0</v>
      </c>
      <c r="L389" s="561"/>
      <c r="M389" s="278">
        <f t="shared" si="3396"/>
        <v>0</v>
      </c>
      <c r="N389" s="561"/>
      <c r="O389" s="278">
        <f t="shared" si="3397"/>
        <v>0</v>
      </c>
      <c r="P389" s="561"/>
      <c r="Q389" s="278">
        <f t="shared" si="3398"/>
        <v>0</v>
      </c>
      <c r="R389" s="561"/>
      <c r="S389" s="278">
        <f t="shared" si="3399"/>
        <v>0</v>
      </c>
      <c r="T389" s="561"/>
      <c r="U389" s="278">
        <f t="shared" si="3400"/>
        <v>0</v>
      </c>
      <c r="V389" s="561"/>
      <c r="W389" s="278">
        <f t="shared" si="3401"/>
        <v>0</v>
      </c>
      <c r="X389" s="561"/>
      <c r="Y389" s="278">
        <f t="shared" si="3402"/>
        <v>0</v>
      </c>
      <c r="Z389" s="561"/>
      <c r="AA389" s="278">
        <f t="shared" si="3403"/>
        <v>0</v>
      </c>
      <c r="AB389" s="561"/>
      <c r="AC389" s="278">
        <f t="shared" si="3404"/>
        <v>0</v>
      </c>
      <c r="AD389" s="561"/>
      <c r="AE389" s="278">
        <f t="shared" si="3405"/>
        <v>0</v>
      </c>
      <c r="AF389" s="561"/>
      <c r="AG389" s="278">
        <f t="shared" si="3406"/>
        <v>0</v>
      </c>
      <c r="AH389" s="561"/>
      <c r="AI389" s="278">
        <f t="shared" si="3407"/>
        <v>0</v>
      </c>
      <c r="AJ389" s="561"/>
      <c r="AK389" s="278">
        <f t="shared" si="3408"/>
        <v>0</v>
      </c>
      <c r="AL389" s="561"/>
      <c r="AM389" s="278">
        <f t="shared" si="3409"/>
        <v>0</v>
      </c>
      <c r="AN389" s="561"/>
      <c r="AO389" s="278">
        <f t="shared" si="3410"/>
        <v>0</v>
      </c>
      <c r="AP389" s="561" t="s">
        <v>1053</v>
      </c>
      <c r="AQ389" s="278">
        <f t="shared" si="3411"/>
        <v>0</v>
      </c>
      <c r="AR389" s="561" t="s">
        <v>1053</v>
      </c>
      <c r="AS389" s="278">
        <f t="shared" si="3412"/>
        <v>0</v>
      </c>
      <c r="AT389" s="561" t="s">
        <v>1053</v>
      </c>
      <c r="AU389" s="278">
        <f t="shared" si="3413"/>
        <v>0</v>
      </c>
      <c r="AV389" s="561" t="s">
        <v>1053</v>
      </c>
      <c r="AW389" s="278">
        <f t="shared" si="3414"/>
        <v>0</v>
      </c>
      <c r="AX389" s="561" t="s">
        <v>1053</v>
      </c>
      <c r="AY389" s="278">
        <f t="shared" si="3415"/>
        <v>0</v>
      </c>
      <c r="AZ389" s="561"/>
      <c r="BA389" s="278">
        <f t="shared" si="3416"/>
        <v>0</v>
      </c>
      <c r="BB389" s="561"/>
      <c r="BC389" s="278">
        <f t="shared" si="3417"/>
        <v>0</v>
      </c>
      <c r="BD389" s="561"/>
      <c r="BE389" s="278">
        <f t="shared" si="3418"/>
        <v>0</v>
      </c>
      <c r="BF389" s="561"/>
      <c r="BG389" s="278">
        <f t="shared" si="3419"/>
        <v>0</v>
      </c>
      <c r="BH389" s="561"/>
      <c r="BI389" s="278">
        <f t="shared" si="3420"/>
        <v>0</v>
      </c>
      <c r="BJ389" s="561"/>
      <c r="BK389" s="278">
        <f t="shared" si="3421"/>
        <v>0</v>
      </c>
      <c r="BL389" s="561"/>
      <c r="BM389" s="278">
        <f t="shared" si="3422"/>
        <v>0</v>
      </c>
      <c r="BN389" s="561"/>
      <c r="BO389" s="278">
        <f t="shared" si="3423"/>
        <v>0</v>
      </c>
      <c r="BP389" s="561"/>
      <c r="BQ389" s="563">
        <f t="shared" si="3424"/>
        <v>0</v>
      </c>
      <c r="BR389" s="322">
        <f t="shared" si="2894"/>
        <v>0</v>
      </c>
      <c r="BS389" s="284" t="b">
        <f>D389='Orçamento Detalhado'!J395</f>
        <v>1</v>
      </c>
    </row>
    <row r="390" spans="2:71" ht="18" customHeight="1" outlineLevel="2" thickTop="1" thickBot="1">
      <c r="B390" s="213" t="s">
        <v>835</v>
      </c>
      <c r="C390" s="275" t="str">
        <f>IF(VLOOKUP(B390,'Orçamento Detalhado'!$A$11:$I$531,4,)="","",(VLOOKUP(B390,'Orçamento Detalhado'!$A$11:$I$531,4,)))</f>
        <v/>
      </c>
      <c r="D390" s="276" t="str">
        <f>IF(B390="","",VLOOKUP($B390,'Orçamento Detalhado'!$A$11:$J$531,10,))</f>
        <v/>
      </c>
      <c r="E390" s="277">
        <f t="shared" si="3177"/>
        <v>0</v>
      </c>
      <c r="F390" s="574">
        <v>384</v>
      </c>
      <c r="G390" s="278">
        <f t="shared" si="3393"/>
        <v>0</v>
      </c>
      <c r="H390" s="561"/>
      <c r="I390" s="278">
        <f t="shared" si="3394"/>
        <v>0</v>
      </c>
      <c r="J390" s="561"/>
      <c r="K390" s="278">
        <f t="shared" si="3395"/>
        <v>0</v>
      </c>
      <c r="L390" s="561"/>
      <c r="M390" s="278">
        <f t="shared" si="3396"/>
        <v>0</v>
      </c>
      <c r="N390" s="561"/>
      <c r="O390" s="278">
        <f t="shared" si="3397"/>
        <v>0</v>
      </c>
      <c r="P390" s="561"/>
      <c r="Q390" s="278">
        <f t="shared" si="3398"/>
        <v>0</v>
      </c>
      <c r="R390" s="561"/>
      <c r="S390" s="278">
        <f t="shared" si="3399"/>
        <v>0</v>
      </c>
      <c r="T390" s="561"/>
      <c r="U390" s="278">
        <f t="shared" si="3400"/>
        <v>0</v>
      </c>
      <c r="V390" s="561"/>
      <c r="W390" s="278">
        <f t="shared" si="3401"/>
        <v>0</v>
      </c>
      <c r="X390" s="561"/>
      <c r="Y390" s="278">
        <f t="shared" si="3402"/>
        <v>0</v>
      </c>
      <c r="Z390" s="561"/>
      <c r="AA390" s="278">
        <f t="shared" si="3403"/>
        <v>0</v>
      </c>
      <c r="AB390" s="561"/>
      <c r="AC390" s="278">
        <f t="shared" si="3404"/>
        <v>0</v>
      </c>
      <c r="AD390" s="561"/>
      <c r="AE390" s="278">
        <f t="shared" si="3405"/>
        <v>0</v>
      </c>
      <c r="AF390" s="561"/>
      <c r="AG390" s="278">
        <f t="shared" si="3406"/>
        <v>0</v>
      </c>
      <c r="AH390" s="561"/>
      <c r="AI390" s="278">
        <f t="shared" si="3407"/>
        <v>0</v>
      </c>
      <c r="AJ390" s="561"/>
      <c r="AK390" s="278">
        <f t="shared" si="3408"/>
        <v>0</v>
      </c>
      <c r="AL390" s="561"/>
      <c r="AM390" s="278">
        <f t="shared" si="3409"/>
        <v>0</v>
      </c>
      <c r="AN390" s="561"/>
      <c r="AO390" s="278">
        <f t="shared" si="3410"/>
        <v>0</v>
      </c>
      <c r="AP390" s="561" t="s">
        <v>1053</v>
      </c>
      <c r="AQ390" s="278">
        <f t="shared" si="3411"/>
        <v>0</v>
      </c>
      <c r="AR390" s="561" t="s">
        <v>1053</v>
      </c>
      <c r="AS390" s="278">
        <f t="shared" si="3412"/>
        <v>0</v>
      </c>
      <c r="AT390" s="561" t="s">
        <v>1053</v>
      </c>
      <c r="AU390" s="278">
        <f t="shared" si="3413"/>
        <v>0</v>
      </c>
      <c r="AV390" s="561" t="s">
        <v>1053</v>
      </c>
      <c r="AW390" s="278">
        <f t="shared" si="3414"/>
        <v>0</v>
      </c>
      <c r="AX390" s="561" t="s">
        <v>1053</v>
      </c>
      <c r="AY390" s="278">
        <f t="shared" si="3415"/>
        <v>0</v>
      </c>
      <c r="AZ390" s="561"/>
      <c r="BA390" s="278">
        <f t="shared" si="3416"/>
        <v>0</v>
      </c>
      <c r="BB390" s="561"/>
      <c r="BC390" s="278">
        <f t="shared" si="3417"/>
        <v>0</v>
      </c>
      <c r="BD390" s="561"/>
      <c r="BE390" s="278">
        <f t="shared" si="3418"/>
        <v>0</v>
      </c>
      <c r="BF390" s="561"/>
      <c r="BG390" s="278">
        <f t="shared" si="3419"/>
        <v>0</v>
      </c>
      <c r="BH390" s="561"/>
      <c r="BI390" s="278">
        <f t="shared" si="3420"/>
        <v>0</v>
      </c>
      <c r="BJ390" s="561"/>
      <c r="BK390" s="278">
        <f t="shared" si="3421"/>
        <v>0</v>
      </c>
      <c r="BL390" s="561"/>
      <c r="BM390" s="278">
        <f t="shared" si="3422"/>
        <v>0</v>
      </c>
      <c r="BN390" s="561"/>
      <c r="BO390" s="278">
        <f t="shared" si="3423"/>
        <v>0</v>
      </c>
      <c r="BP390" s="561"/>
      <c r="BQ390" s="563">
        <f t="shared" si="3424"/>
        <v>0</v>
      </c>
      <c r="BR390" s="322">
        <f t="shared" si="2894"/>
        <v>0</v>
      </c>
      <c r="BS390" s="284" t="b">
        <f>D390='Orçamento Detalhado'!J396</f>
        <v>1</v>
      </c>
    </row>
    <row r="391" spans="2:71" ht="18" customHeight="1" outlineLevel="2" thickTop="1" thickBot="1">
      <c r="B391" s="213" t="s">
        <v>836</v>
      </c>
      <c r="C391" s="275" t="str">
        <f>IF(VLOOKUP(B391,'Orçamento Detalhado'!$A$11:$I$531,4,)="","",(VLOOKUP(B391,'Orçamento Detalhado'!$A$11:$I$531,4,)))</f>
        <v/>
      </c>
      <c r="D391" s="276" t="str">
        <f>IF(B391="","",VLOOKUP($B391,'Orçamento Detalhado'!$A$11:$J$531,10,))</f>
        <v/>
      </c>
      <c r="E391" s="277">
        <f t="shared" si="3177"/>
        <v>0</v>
      </c>
      <c r="F391" s="574">
        <v>385</v>
      </c>
      <c r="G391" s="278">
        <f t="shared" si="3393"/>
        <v>0</v>
      </c>
      <c r="H391" s="561"/>
      <c r="I391" s="278">
        <f t="shared" si="3394"/>
        <v>0</v>
      </c>
      <c r="J391" s="561"/>
      <c r="K391" s="278">
        <f t="shared" si="3395"/>
        <v>0</v>
      </c>
      <c r="L391" s="561"/>
      <c r="M391" s="278">
        <f t="shared" si="3396"/>
        <v>0</v>
      </c>
      <c r="N391" s="561"/>
      <c r="O391" s="278">
        <f t="shared" si="3397"/>
        <v>0</v>
      </c>
      <c r="P391" s="561"/>
      <c r="Q391" s="278">
        <f t="shared" si="3398"/>
        <v>0</v>
      </c>
      <c r="R391" s="561"/>
      <c r="S391" s="278">
        <f t="shared" si="3399"/>
        <v>0</v>
      </c>
      <c r="T391" s="561"/>
      <c r="U391" s="278">
        <f t="shared" si="3400"/>
        <v>0</v>
      </c>
      <c r="V391" s="561"/>
      <c r="W391" s="278">
        <f t="shared" si="3401"/>
        <v>0</v>
      </c>
      <c r="X391" s="561"/>
      <c r="Y391" s="278">
        <f t="shared" si="3402"/>
        <v>0</v>
      </c>
      <c r="Z391" s="561"/>
      <c r="AA391" s="278">
        <f t="shared" si="3403"/>
        <v>0</v>
      </c>
      <c r="AB391" s="561"/>
      <c r="AC391" s="278">
        <f t="shared" si="3404"/>
        <v>0</v>
      </c>
      <c r="AD391" s="561"/>
      <c r="AE391" s="278">
        <f t="shared" si="3405"/>
        <v>0</v>
      </c>
      <c r="AF391" s="561"/>
      <c r="AG391" s="278">
        <f t="shared" si="3406"/>
        <v>0</v>
      </c>
      <c r="AH391" s="561"/>
      <c r="AI391" s="278">
        <f t="shared" si="3407"/>
        <v>0</v>
      </c>
      <c r="AJ391" s="561"/>
      <c r="AK391" s="278">
        <f t="shared" si="3408"/>
        <v>0</v>
      </c>
      <c r="AL391" s="561"/>
      <c r="AM391" s="278">
        <f t="shared" si="3409"/>
        <v>0</v>
      </c>
      <c r="AN391" s="561"/>
      <c r="AO391" s="278">
        <f t="shared" si="3410"/>
        <v>0</v>
      </c>
      <c r="AP391" s="561" t="s">
        <v>1053</v>
      </c>
      <c r="AQ391" s="278">
        <f t="shared" si="3411"/>
        <v>0</v>
      </c>
      <c r="AR391" s="561" t="s">
        <v>1053</v>
      </c>
      <c r="AS391" s="278">
        <f t="shared" si="3412"/>
        <v>0</v>
      </c>
      <c r="AT391" s="561" t="s">
        <v>1053</v>
      </c>
      <c r="AU391" s="278">
        <f t="shared" si="3413"/>
        <v>0</v>
      </c>
      <c r="AV391" s="561" t="s">
        <v>1053</v>
      </c>
      <c r="AW391" s="278">
        <f t="shared" si="3414"/>
        <v>0</v>
      </c>
      <c r="AX391" s="561" t="s">
        <v>1053</v>
      </c>
      <c r="AY391" s="278">
        <f t="shared" si="3415"/>
        <v>0</v>
      </c>
      <c r="AZ391" s="561"/>
      <c r="BA391" s="278">
        <f t="shared" si="3416"/>
        <v>0</v>
      </c>
      <c r="BB391" s="561"/>
      <c r="BC391" s="278">
        <f t="shared" si="3417"/>
        <v>0</v>
      </c>
      <c r="BD391" s="561"/>
      <c r="BE391" s="278">
        <f t="shared" si="3418"/>
        <v>0</v>
      </c>
      <c r="BF391" s="561"/>
      <c r="BG391" s="278">
        <f t="shared" si="3419"/>
        <v>0</v>
      </c>
      <c r="BH391" s="561"/>
      <c r="BI391" s="278">
        <f t="shared" si="3420"/>
        <v>0</v>
      </c>
      <c r="BJ391" s="561"/>
      <c r="BK391" s="278">
        <f t="shared" si="3421"/>
        <v>0</v>
      </c>
      <c r="BL391" s="561"/>
      <c r="BM391" s="278">
        <f t="shared" si="3422"/>
        <v>0</v>
      </c>
      <c r="BN391" s="561"/>
      <c r="BO391" s="278">
        <f t="shared" si="3423"/>
        <v>0</v>
      </c>
      <c r="BP391" s="561"/>
      <c r="BQ391" s="563">
        <f t="shared" si="3424"/>
        <v>0</v>
      </c>
      <c r="BR391" s="322">
        <f t="shared" si="2894"/>
        <v>0</v>
      </c>
      <c r="BS391" s="284" t="b">
        <f>D391='Orçamento Detalhado'!J397</f>
        <v>1</v>
      </c>
    </row>
    <row r="392" spans="2:71" ht="18" customHeight="1" outlineLevel="2" thickTop="1" thickBot="1">
      <c r="B392" s="213" t="s">
        <v>837</v>
      </c>
      <c r="C392" s="275" t="str">
        <f>IF(VLOOKUP(B392,'Orçamento Detalhado'!$A$11:$I$531,4,)="","",(VLOOKUP(B392,'Orçamento Detalhado'!$A$11:$I$531,4,)))</f>
        <v/>
      </c>
      <c r="D392" s="276" t="str">
        <f>IF(B392="","",VLOOKUP($B392,'Orçamento Detalhado'!$A$11:$J$531,10,))</f>
        <v/>
      </c>
      <c r="E392" s="277">
        <f t="shared" si="3177"/>
        <v>0</v>
      </c>
      <c r="F392" s="574">
        <v>386</v>
      </c>
      <c r="G392" s="278">
        <f t="shared" ref="G392:G393" si="3425">IFERROR($D392*H392,0)</f>
        <v>0</v>
      </c>
      <c r="H392" s="561"/>
      <c r="I392" s="278">
        <f t="shared" ref="I392:I393" si="3426">IFERROR($D392*J392,0)</f>
        <v>0</v>
      </c>
      <c r="J392" s="561"/>
      <c r="K392" s="278">
        <f t="shared" ref="K392:K393" si="3427">IFERROR($D392*L392,0)</f>
        <v>0</v>
      </c>
      <c r="L392" s="561"/>
      <c r="M392" s="278">
        <f t="shared" ref="M392:M393" si="3428">IFERROR($D392*N392,0)</f>
        <v>0</v>
      </c>
      <c r="N392" s="561"/>
      <c r="O392" s="278">
        <f t="shared" ref="O392:O393" si="3429">IFERROR($D392*P392,0)</f>
        <v>0</v>
      </c>
      <c r="P392" s="561"/>
      <c r="Q392" s="278">
        <f t="shared" ref="Q392:Q393" si="3430">IFERROR($D392*R392,0)</f>
        <v>0</v>
      </c>
      <c r="R392" s="561"/>
      <c r="S392" s="278">
        <f t="shared" ref="S392:S393" si="3431">IFERROR($D392*T392,0)</f>
        <v>0</v>
      </c>
      <c r="T392" s="561"/>
      <c r="U392" s="278">
        <f t="shared" ref="U392:U393" si="3432">IFERROR($D392*V392,0)</f>
        <v>0</v>
      </c>
      <c r="V392" s="561"/>
      <c r="W392" s="278">
        <f t="shared" ref="W392:W393" si="3433">IFERROR($D392*X392,0)</f>
        <v>0</v>
      </c>
      <c r="X392" s="561"/>
      <c r="Y392" s="278">
        <f t="shared" ref="Y392:Y393" si="3434">IFERROR($D392*Z392,0)</f>
        <v>0</v>
      </c>
      <c r="Z392" s="561"/>
      <c r="AA392" s="278">
        <f t="shared" ref="AA392:AA393" si="3435">IFERROR($D392*AB392,0)</f>
        <v>0</v>
      </c>
      <c r="AB392" s="561"/>
      <c r="AC392" s="278">
        <f t="shared" ref="AC392:AC393" si="3436">IFERROR($D392*AD392,0)</f>
        <v>0</v>
      </c>
      <c r="AD392" s="561"/>
      <c r="AE392" s="278">
        <f t="shared" ref="AE392:AE393" si="3437">IFERROR($D392*AF392,0)</f>
        <v>0</v>
      </c>
      <c r="AF392" s="561"/>
      <c r="AG392" s="278">
        <f t="shared" ref="AG392:AG393" si="3438">IFERROR($D392*AH392,0)</f>
        <v>0</v>
      </c>
      <c r="AH392" s="561"/>
      <c r="AI392" s="278">
        <f t="shared" ref="AI392:AI393" si="3439">IFERROR($D392*AJ392,0)</f>
        <v>0</v>
      </c>
      <c r="AJ392" s="561"/>
      <c r="AK392" s="278">
        <f t="shared" ref="AK392:AK393" si="3440">IFERROR($D392*AL392,0)</f>
        <v>0</v>
      </c>
      <c r="AL392" s="561"/>
      <c r="AM392" s="278">
        <f t="shared" ref="AM392:AM393" si="3441">IFERROR($D392*AN392,0)</f>
        <v>0</v>
      </c>
      <c r="AN392" s="561"/>
      <c r="AO392" s="278">
        <f t="shared" ref="AO392:AO393" si="3442">IFERROR($D392*AP392,0)</f>
        <v>0</v>
      </c>
      <c r="AP392" s="561" t="s">
        <v>1053</v>
      </c>
      <c r="AQ392" s="278">
        <f t="shared" ref="AQ392:AQ393" si="3443">IFERROR($D392*AR392,0)</f>
        <v>0</v>
      </c>
      <c r="AR392" s="561" t="s">
        <v>1053</v>
      </c>
      <c r="AS392" s="278">
        <f t="shared" ref="AS392:AS393" si="3444">IFERROR($D392*AT392,0)</f>
        <v>0</v>
      </c>
      <c r="AT392" s="561" t="s">
        <v>1053</v>
      </c>
      <c r="AU392" s="278">
        <f t="shared" ref="AU392:AU393" si="3445">IFERROR($D392*AV392,0)</f>
        <v>0</v>
      </c>
      <c r="AV392" s="561" t="s">
        <v>1053</v>
      </c>
      <c r="AW392" s="278">
        <f t="shared" ref="AW392:AW393" si="3446">IFERROR($D392*AX392,0)</f>
        <v>0</v>
      </c>
      <c r="AX392" s="561" t="s">
        <v>1053</v>
      </c>
      <c r="AY392" s="278">
        <f t="shared" ref="AY392:AY393" si="3447">IFERROR($D392*AZ392,0)</f>
        <v>0</v>
      </c>
      <c r="AZ392" s="561"/>
      <c r="BA392" s="278">
        <f t="shared" ref="BA392:BA393" si="3448">IFERROR($D392*BB392,0)</f>
        <v>0</v>
      </c>
      <c r="BB392" s="561"/>
      <c r="BC392" s="278">
        <f t="shared" ref="BC392:BC393" si="3449">IFERROR($D392*BD392,0)</f>
        <v>0</v>
      </c>
      <c r="BD392" s="561"/>
      <c r="BE392" s="278">
        <f t="shared" ref="BE392:BE393" si="3450">IFERROR($D392*BF392,0)</f>
        <v>0</v>
      </c>
      <c r="BF392" s="561"/>
      <c r="BG392" s="278">
        <f t="shared" ref="BG392:BG393" si="3451">IFERROR($D392*BH392,0)</f>
        <v>0</v>
      </c>
      <c r="BH392" s="561"/>
      <c r="BI392" s="278">
        <f t="shared" ref="BI392:BI393" si="3452">IFERROR($D392*BJ392,0)</f>
        <v>0</v>
      </c>
      <c r="BJ392" s="561"/>
      <c r="BK392" s="278">
        <f t="shared" ref="BK392:BK393" si="3453">IFERROR($D392*BL392,0)</f>
        <v>0</v>
      </c>
      <c r="BL392" s="561"/>
      <c r="BM392" s="278">
        <f t="shared" ref="BM392:BM393" si="3454">IFERROR($D392*BN392,0)</f>
        <v>0</v>
      </c>
      <c r="BN392" s="561"/>
      <c r="BO392" s="278">
        <f t="shared" ref="BO392:BO393" si="3455">IFERROR($D392*BP392,0)</f>
        <v>0</v>
      </c>
      <c r="BP392" s="561"/>
      <c r="BQ392" s="563">
        <f t="shared" ref="BQ392:BQ393" si="3456">SUM(BN392,BL392,BJ392,BH392,BF392,BD392,BB392,AZ392,AX392,AV392,AT392,AR392,AP392,AN392,AL392,AJ392,AH392,AF392,AD392,AB392,Z392,X392,V392,T392,R392,P392,N392,L392,J392,H392,BP392)</f>
        <v>0</v>
      </c>
      <c r="BR392" s="322">
        <f t="shared" si="2894"/>
        <v>0</v>
      </c>
      <c r="BS392" s="284" t="b">
        <f>D392='Orçamento Detalhado'!J398</f>
        <v>1</v>
      </c>
    </row>
    <row r="393" spans="2:71" ht="18" customHeight="1" outlineLevel="2" thickTop="1" thickBot="1">
      <c r="B393" s="213" t="s">
        <v>838</v>
      </c>
      <c r="C393" s="275" t="str">
        <f>IF(VLOOKUP(B393,'Orçamento Detalhado'!$A$11:$I$531,4,)="","",(VLOOKUP(B393,'Orçamento Detalhado'!$A$11:$I$531,4,)))</f>
        <v/>
      </c>
      <c r="D393" s="276" t="str">
        <f>IF(B393="","",VLOOKUP($B393,'Orçamento Detalhado'!$A$11:$J$531,10,))</f>
        <v/>
      </c>
      <c r="E393" s="277">
        <f t="shared" si="3177"/>
        <v>0</v>
      </c>
      <c r="F393" s="574">
        <v>387</v>
      </c>
      <c r="G393" s="278">
        <f t="shared" si="3425"/>
        <v>0</v>
      </c>
      <c r="H393" s="561"/>
      <c r="I393" s="278">
        <f t="shared" si="3426"/>
        <v>0</v>
      </c>
      <c r="J393" s="561"/>
      <c r="K393" s="278">
        <f t="shared" si="3427"/>
        <v>0</v>
      </c>
      <c r="L393" s="561"/>
      <c r="M393" s="278">
        <f t="shared" si="3428"/>
        <v>0</v>
      </c>
      <c r="N393" s="561"/>
      <c r="O393" s="278">
        <f t="shared" si="3429"/>
        <v>0</v>
      </c>
      <c r="P393" s="561"/>
      <c r="Q393" s="278">
        <f t="shared" si="3430"/>
        <v>0</v>
      </c>
      <c r="R393" s="561"/>
      <c r="S393" s="278">
        <f t="shared" si="3431"/>
        <v>0</v>
      </c>
      <c r="T393" s="561"/>
      <c r="U393" s="278">
        <f t="shared" si="3432"/>
        <v>0</v>
      </c>
      <c r="V393" s="561"/>
      <c r="W393" s="278">
        <f t="shared" si="3433"/>
        <v>0</v>
      </c>
      <c r="X393" s="561"/>
      <c r="Y393" s="278">
        <f t="shared" si="3434"/>
        <v>0</v>
      </c>
      <c r="Z393" s="561"/>
      <c r="AA393" s="278">
        <f t="shared" si="3435"/>
        <v>0</v>
      </c>
      <c r="AB393" s="561"/>
      <c r="AC393" s="278">
        <f t="shared" si="3436"/>
        <v>0</v>
      </c>
      <c r="AD393" s="561"/>
      <c r="AE393" s="278">
        <f t="shared" si="3437"/>
        <v>0</v>
      </c>
      <c r="AF393" s="561"/>
      <c r="AG393" s="278">
        <f t="shared" si="3438"/>
        <v>0</v>
      </c>
      <c r="AH393" s="561"/>
      <c r="AI393" s="278">
        <f t="shared" si="3439"/>
        <v>0</v>
      </c>
      <c r="AJ393" s="561"/>
      <c r="AK393" s="278">
        <f t="shared" si="3440"/>
        <v>0</v>
      </c>
      <c r="AL393" s="561"/>
      <c r="AM393" s="278">
        <f t="shared" si="3441"/>
        <v>0</v>
      </c>
      <c r="AN393" s="561"/>
      <c r="AO393" s="278">
        <f t="shared" si="3442"/>
        <v>0</v>
      </c>
      <c r="AP393" s="561" t="s">
        <v>1053</v>
      </c>
      <c r="AQ393" s="278">
        <f t="shared" si="3443"/>
        <v>0</v>
      </c>
      <c r="AR393" s="561" t="s">
        <v>1053</v>
      </c>
      <c r="AS393" s="278">
        <f t="shared" si="3444"/>
        <v>0</v>
      </c>
      <c r="AT393" s="561" t="s">
        <v>1053</v>
      </c>
      <c r="AU393" s="278">
        <f t="shared" si="3445"/>
        <v>0</v>
      </c>
      <c r="AV393" s="561" t="s">
        <v>1053</v>
      </c>
      <c r="AW393" s="278">
        <f t="shared" si="3446"/>
        <v>0</v>
      </c>
      <c r="AX393" s="561" t="s">
        <v>1053</v>
      </c>
      <c r="AY393" s="278">
        <f t="shared" si="3447"/>
        <v>0</v>
      </c>
      <c r="AZ393" s="561"/>
      <c r="BA393" s="278">
        <f t="shared" si="3448"/>
        <v>0</v>
      </c>
      <c r="BB393" s="561"/>
      <c r="BC393" s="278">
        <f t="shared" si="3449"/>
        <v>0</v>
      </c>
      <c r="BD393" s="561"/>
      <c r="BE393" s="278">
        <f t="shared" si="3450"/>
        <v>0</v>
      </c>
      <c r="BF393" s="561"/>
      <c r="BG393" s="278">
        <f t="shared" si="3451"/>
        <v>0</v>
      </c>
      <c r="BH393" s="561"/>
      <c r="BI393" s="278">
        <f t="shared" si="3452"/>
        <v>0</v>
      </c>
      <c r="BJ393" s="561"/>
      <c r="BK393" s="278">
        <f t="shared" si="3453"/>
        <v>0</v>
      </c>
      <c r="BL393" s="561"/>
      <c r="BM393" s="278">
        <f t="shared" si="3454"/>
        <v>0</v>
      </c>
      <c r="BN393" s="561"/>
      <c r="BO393" s="278">
        <f t="shared" si="3455"/>
        <v>0</v>
      </c>
      <c r="BP393" s="561"/>
      <c r="BQ393" s="563">
        <f t="shared" si="3456"/>
        <v>0</v>
      </c>
      <c r="BR393" s="322">
        <f t="shared" si="2894"/>
        <v>0</v>
      </c>
      <c r="BS393" s="284" t="b">
        <f>D393='Orçamento Detalhado'!J399</f>
        <v>1</v>
      </c>
    </row>
    <row r="394" spans="2:71" ht="18" customHeight="1" outlineLevel="2" thickTop="1" thickBot="1">
      <c r="B394" s="213" t="s">
        <v>839</v>
      </c>
      <c r="C394" s="275" t="str">
        <f>IF(VLOOKUP(B394,'Orçamento Detalhado'!$A$11:$I$531,4,)="","",(VLOOKUP(B394,'Orçamento Detalhado'!$A$11:$I$531,4,)))</f>
        <v/>
      </c>
      <c r="D394" s="276" t="str">
        <f>IF(B394="","",VLOOKUP($B394,'Orçamento Detalhado'!$A$11:$J$531,10,))</f>
        <v/>
      </c>
      <c r="E394" s="277">
        <f t="shared" si="3177"/>
        <v>0</v>
      </c>
      <c r="F394" s="574">
        <v>388</v>
      </c>
      <c r="G394" s="278">
        <f t="shared" ref="G394" si="3457">IFERROR($D394*H394,0)</f>
        <v>0</v>
      </c>
      <c r="H394" s="561"/>
      <c r="I394" s="278">
        <f t="shared" ref="I394" si="3458">IFERROR($D394*J394,0)</f>
        <v>0</v>
      </c>
      <c r="J394" s="561"/>
      <c r="K394" s="278">
        <f t="shared" ref="K394" si="3459">IFERROR($D394*L394,0)</f>
        <v>0</v>
      </c>
      <c r="L394" s="561"/>
      <c r="M394" s="278">
        <f t="shared" ref="M394" si="3460">IFERROR($D394*N394,0)</f>
        <v>0</v>
      </c>
      <c r="N394" s="561"/>
      <c r="O394" s="278">
        <f t="shared" ref="O394" si="3461">IFERROR($D394*P394,0)</f>
        <v>0</v>
      </c>
      <c r="P394" s="561"/>
      <c r="Q394" s="278">
        <f t="shared" ref="Q394" si="3462">IFERROR($D394*R394,0)</f>
        <v>0</v>
      </c>
      <c r="R394" s="561"/>
      <c r="S394" s="278">
        <f t="shared" ref="S394" si="3463">IFERROR($D394*T394,0)</f>
        <v>0</v>
      </c>
      <c r="T394" s="561"/>
      <c r="U394" s="278">
        <f t="shared" ref="U394" si="3464">IFERROR($D394*V394,0)</f>
        <v>0</v>
      </c>
      <c r="V394" s="561"/>
      <c r="W394" s="278">
        <f t="shared" ref="W394" si="3465">IFERROR($D394*X394,0)</f>
        <v>0</v>
      </c>
      <c r="X394" s="561"/>
      <c r="Y394" s="278">
        <f t="shared" ref="Y394" si="3466">IFERROR($D394*Z394,0)</f>
        <v>0</v>
      </c>
      <c r="Z394" s="561"/>
      <c r="AA394" s="278">
        <f t="shared" ref="AA394" si="3467">IFERROR($D394*AB394,0)</f>
        <v>0</v>
      </c>
      <c r="AB394" s="561"/>
      <c r="AC394" s="278">
        <f t="shared" ref="AC394" si="3468">IFERROR($D394*AD394,0)</f>
        <v>0</v>
      </c>
      <c r="AD394" s="561"/>
      <c r="AE394" s="278">
        <f t="shared" ref="AE394" si="3469">IFERROR($D394*AF394,0)</f>
        <v>0</v>
      </c>
      <c r="AF394" s="561"/>
      <c r="AG394" s="278">
        <f t="shared" ref="AG394" si="3470">IFERROR($D394*AH394,0)</f>
        <v>0</v>
      </c>
      <c r="AH394" s="561"/>
      <c r="AI394" s="278">
        <f t="shared" ref="AI394" si="3471">IFERROR($D394*AJ394,0)</f>
        <v>0</v>
      </c>
      <c r="AJ394" s="561"/>
      <c r="AK394" s="278">
        <f t="shared" ref="AK394" si="3472">IFERROR($D394*AL394,0)</f>
        <v>0</v>
      </c>
      <c r="AL394" s="561"/>
      <c r="AM394" s="278">
        <f t="shared" ref="AM394" si="3473">IFERROR($D394*AN394,0)</f>
        <v>0</v>
      </c>
      <c r="AN394" s="561"/>
      <c r="AO394" s="278">
        <f t="shared" ref="AO394" si="3474">IFERROR($D394*AP394,0)</f>
        <v>0</v>
      </c>
      <c r="AP394" s="561" t="s">
        <v>1053</v>
      </c>
      <c r="AQ394" s="278">
        <f t="shared" ref="AQ394" si="3475">IFERROR($D394*AR394,0)</f>
        <v>0</v>
      </c>
      <c r="AR394" s="561" t="s">
        <v>1053</v>
      </c>
      <c r="AS394" s="278">
        <f t="shared" ref="AS394" si="3476">IFERROR($D394*AT394,0)</f>
        <v>0</v>
      </c>
      <c r="AT394" s="561" t="s">
        <v>1053</v>
      </c>
      <c r="AU394" s="278">
        <f t="shared" ref="AU394" si="3477">IFERROR($D394*AV394,0)</f>
        <v>0</v>
      </c>
      <c r="AV394" s="561" t="s">
        <v>1053</v>
      </c>
      <c r="AW394" s="278">
        <f t="shared" ref="AW394" si="3478">IFERROR($D394*AX394,0)</f>
        <v>0</v>
      </c>
      <c r="AX394" s="561" t="s">
        <v>1053</v>
      </c>
      <c r="AY394" s="278">
        <f t="shared" ref="AY394" si="3479">IFERROR($D394*AZ394,0)</f>
        <v>0</v>
      </c>
      <c r="AZ394" s="561"/>
      <c r="BA394" s="278">
        <f t="shared" ref="BA394" si="3480">IFERROR($D394*BB394,0)</f>
        <v>0</v>
      </c>
      <c r="BB394" s="561"/>
      <c r="BC394" s="278">
        <f t="shared" ref="BC394" si="3481">IFERROR($D394*BD394,0)</f>
        <v>0</v>
      </c>
      <c r="BD394" s="561"/>
      <c r="BE394" s="278">
        <f t="shared" ref="BE394" si="3482">IFERROR($D394*BF394,0)</f>
        <v>0</v>
      </c>
      <c r="BF394" s="561"/>
      <c r="BG394" s="278">
        <f t="shared" ref="BG394" si="3483">IFERROR($D394*BH394,0)</f>
        <v>0</v>
      </c>
      <c r="BH394" s="561"/>
      <c r="BI394" s="278">
        <f t="shared" ref="BI394" si="3484">IFERROR($D394*BJ394,0)</f>
        <v>0</v>
      </c>
      <c r="BJ394" s="561"/>
      <c r="BK394" s="278">
        <f t="shared" ref="BK394" si="3485">IFERROR($D394*BL394,0)</f>
        <v>0</v>
      </c>
      <c r="BL394" s="561"/>
      <c r="BM394" s="278">
        <f t="shared" ref="BM394" si="3486">IFERROR($D394*BN394,0)</f>
        <v>0</v>
      </c>
      <c r="BN394" s="561"/>
      <c r="BO394" s="278">
        <f t="shared" ref="BO394" si="3487">IFERROR($D394*BP394,0)</f>
        <v>0</v>
      </c>
      <c r="BP394" s="561"/>
      <c r="BQ394" s="563">
        <f t="shared" ref="BQ394" si="3488">SUM(BN394,BL394,BJ394,BH394,BF394,BD394,BB394,AZ394,AX394,AV394,AT394,AR394,AP394,AN394,AL394,AJ394,AH394,AF394,AD394,AB394,Z394,X394,V394,T394,R394,P394,N394,L394,J394,H394,BP394)</f>
        <v>0</v>
      </c>
      <c r="BR394" s="322">
        <f t="shared" si="2894"/>
        <v>0</v>
      </c>
      <c r="BS394" s="284" t="b">
        <f>D394='Orçamento Detalhado'!J400</f>
        <v>1</v>
      </c>
    </row>
    <row r="395" spans="2:71" ht="18" customHeight="1" outlineLevel="1" thickTop="1" thickBot="1">
      <c r="B395" s="260" t="s">
        <v>840</v>
      </c>
      <c r="C395" s="281" t="str">
        <f>IF(B395="","",VLOOKUP(B395,'Orçamento Detalhado'!$A$11:$I$531,4,))</f>
        <v>SISTEMA DE DRENAGEM DE ÁGUAS PLUVIAIS</v>
      </c>
      <c r="D395" s="263">
        <f>SUM(D396:D406)</f>
        <v>0</v>
      </c>
      <c r="E395" s="264">
        <f t="shared" si="3177"/>
        <v>0</v>
      </c>
      <c r="F395" s="574">
        <v>389</v>
      </c>
      <c r="G395" s="265">
        <f>SUM(G396:G406)</f>
        <v>0</v>
      </c>
      <c r="H395" s="560">
        <f t="shared" ref="H395" si="3489">IFERROR(G395/$D395,0)</f>
        <v>0</v>
      </c>
      <c r="I395" s="265">
        <f>SUM(I396:I406)</f>
        <v>0</v>
      </c>
      <c r="J395" s="560">
        <f t="shared" ref="J395:BP395" si="3490">IFERROR(I395/$D395,0)</f>
        <v>0</v>
      </c>
      <c r="K395" s="265">
        <f t="shared" ref="K395" si="3491">SUM(K396:K406)</f>
        <v>0</v>
      </c>
      <c r="L395" s="560">
        <f t="shared" si="3490"/>
        <v>0</v>
      </c>
      <c r="M395" s="265">
        <f t="shared" ref="M395" si="3492">SUM(M396:M406)</f>
        <v>0</v>
      </c>
      <c r="N395" s="560">
        <f t="shared" si="3490"/>
        <v>0</v>
      </c>
      <c r="O395" s="265">
        <f t="shared" ref="O395" si="3493">SUM(O396:O406)</f>
        <v>0</v>
      </c>
      <c r="P395" s="560">
        <f t="shared" si="3490"/>
        <v>0</v>
      </c>
      <c r="Q395" s="265">
        <f t="shared" ref="Q395" si="3494">SUM(Q396:Q406)</f>
        <v>0</v>
      </c>
      <c r="R395" s="560">
        <f t="shared" si="3490"/>
        <v>0</v>
      </c>
      <c r="S395" s="265">
        <f t="shared" ref="S395" si="3495">SUM(S396:S406)</f>
        <v>0</v>
      </c>
      <c r="T395" s="560">
        <f t="shared" si="3490"/>
        <v>0</v>
      </c>
      <c r="U395" s="265">
        <f t="shared" ref="U395" si="3496">SUM(U396:U406)</f>
        <v>0</v>
      </c>
      <c r="V395" s="560">
        <f t="shared" si="3490"/>
        <v>0</v>
      </c>
      <c r="W395" s="265">
        <f t="shared" ref="W395" si="3497">SUM(W396:W406)</f>
        <v>0</v>
      </c>
      <c r="X395" s="560">
        <f t="shared" si="3490"/>
        <v>0</v>
      </c>
      <c r="Y395" s="265">
        <f t="shared" ref="Y395" si="3498">SUM(Y396:Y406)</f>
        <v>0</v>
      </c>
      <c r="Z395" s="560">
        <f t="shared" si="3490"/>
        <v>0</v>
      </c>
      <c r="AA395" s="265">
        <f t="shared" ref="AA395" si="3499">SUM(AA396:AA406)</f>
        <v>0</v>
      </c>
      <c r="AB395" s="560">
        <f t="shared" si="3490"/>
        <v>0</v>
      </c>
      <c r="AC395" s="265">
        <f t="shared" ref="AC395" si="3500">SUM(AC396:AC406)</f>
        <v>0</v>
      </c>
      <c r="AD395" s="560">
        <f t="shared" si="3490"/>
        <v>0</v>
      </c>
      <c r="AE395" s="265">
        <f t="shared" ref="AE395" si="3501">SUM(AE396:AE406)</f>
        <v>0</v>
      </c>
      <c r="AF395" s="560">
        <f t="shared" si="3490"/>
        <v>0</v>
      </c>
      <c r="AG395" s="265">
        <f t="shared" ref="AG395" si="3502">SUM(AG396:AG406)</f>
        <v>0</v>
      </c>
      <c r="AH395" s="560">
        <f t="shared" si="3490"/>
        <v>0</v>
      </c>
      <c r="AI395" s="265">
        <f t="shared" ref="AI395" si="3503">SUM(AI396:AI406)</f>
        <v>0</v>
      </c>
      <c r="AJ395" s="560">
        <f t="shared" si="3490"/>
        <v>0</v>
      </c>
      <c r="AK395" s="265">
        <f t="shared" ref="AK395" si="3504">SUM(AK396:AK406)</f>
        <v>0</v>
      </c>
      <c r="AL395" s="560">
        <f t="shared" si="3490"/>
        <v>0</v>
      </c>
      <c r="AM395" s="265">
        <f t="shared" ref="AM395" si="3505">SUM(AM396:AM406)</f>
        <v>0</v>
      </c>
      <c r="AN395" s="560">
        <f t="shared" si="3490"/>
        <v>0</v>
      </c>
      <c r="AO395" s="265">
        <f t="shared" ref="AO395" si="3506">SUM(AO396:AO406)</f>
        <v>0</v>
      </c>
      <c r="AP395" s="560">
        <f t="shared" si="3490"/>
        <v>0</v>
      </c>
      <c r="AQ395" s="265">
        <f t="shared" ref="AQ395" si="3507">SUM(AQ396:AQ406)</f>
        <v>0</v>
      </c>
      <c r="AR395" s="560">
        <f t="shared" si="3490"/>
        <v>0</v>
      </c>
      <c r="AS395" s="265">
        <f t="shared" ref="AS395" si="3508">SUM(AS396:AS406)</f>
        <v>0</v>
      </c>
      <c r="AT395" s="560">
        <f t="shared" si="3490"/>
        <v>0</v>
      </c>
      <c r="AU395" s="265">
        <f t="shared" ref="AU395" si="3509">SUM(AU396:AU406)</f>
        <v>0</v>
      </c>
      <c r="AV395" s="560">
        <f t="shared" si="3490"/>
        <v>0</v>
      </c>
      <c r="AW395" s="265">
        <f t="shared" ref="AW395" si="3510">SUM(AW396:AW406)</f>
        <v>0</v>
      </c>
      <c r="AX395" s="560">
        <f t="shared" si="3490"/>
        <v>0</v>
      </c>
      <c r="AY395" s="265">
        <f t="shared" ref="AY395" si="3511">SUM(AY396:AY406)</f>
        <v>0</v>
      </c>
      <c r="AZ395" s="560">
        <f t="shared" si="3490"/>
        <v>0</v>
      </c>
      <c r="BA395" s="265">
        <f t="shared" ref="BA395" si="3512">SUM(BA396:BA406)</f>
        <v>0</v>
      </c>
      <c r="BB395" s="560">
        <f t="shared" si="3490"/>
        <v>0</v>
      </c>
      <c r="BC395" s="265">
        <f t="shared" ref="BC395" si="3513">SUM(BC396:BC406)</f>
        <v>0</v>
      </c>
      <c r="BD395" s="560">
        <f t="shared" si="3490"/>
        <v>0</v>
      </c>
      <c r="BE395" s="265">
        <f t="shared" ref="BE395" si="3514">SUM(BE396:BE406)</f>
        <v>0</v>
      </c>
      <c r="BF395" s="560">
        <f t="shared" si="3490"/>
        <v>0</v>
      </c>
      <c r="BG395" s="265">
        <f>SUM(BG396:BG406)</f>
        <v>0</v>
      </c>
      <c r="BH395" s="560">
        <f t="shared" si="3490"/>
        <v>0</v>
      </c>
      <c r="BI395" s="265">
        <f t="shared" ref="BI395" si="3515">SUM(BI396:BI406)</f>
        <v>0</v>
      </c>
      <c r="BJ395" s="560">
        <f t="shared" si="3490"/>
        <v>0</v>
      </c>
      <c r="BK395" s="265">
        <f t="shared" ref="BK395" si="3516">SUM(BK396:BK406)</f>
        <v>0</v>
      </c>
      <c r="BL395" s="560">
        <f t="shared" si="3490"/>
        <v>0</v>
      </c>
      <c r="BM395" s="265">
        <f>SUM(BM396:BM406)</f>
        <v>0</v>
      </c>
      <c r="BN395" s="560">
        <f t="shared" si="3490"/>
        <v>0</v>
      </c>
      <c r="BO395" s="265">
        <f>SUM(BO396:BO406)</f>
        <v>0</v>
      </c>
      <c r="BP395" s="560">
        <f t="shared" si="3490"/>
        <v>0</v>
      </c>
      <c r="BQ395" s="563">
        <f t="shared" si="2992"/>
        <v>0</v>
      </c>
      <c r="BR395" s="322">
        <f t="shared" si="2894"/>
        <v>0</v>
      </c>
      <c r="BS395" s="284" t="b">
        <f>D395='Orçamento Detalhado'!J401</f>
        <v>1</v>
      </c>
    </row>
    <row r="396" spans="2:71" ht="18" customHeight="1" outlineLevel="2" thickTop="1" thickBot="1">
      <c r="B396" s="213" t="s">
        <v>842</v>
      </c>
      <c r="C396" s="275" t="str">
        <f>IF(VLOOKUP(B396,'Orçamento Detalhado'!$A$11:$I$531,4,)="","",(VLOOKUP(B396,'Orçamento Detalhado'!$A$11:$I$531,4,)))</f>
        <v>Rede de distribuição - águas pluviais</v>
      </c>
      <c r="D396" s="276" t="str">
        <f>IF(B396="","",VLOOKUP($B396,'Orçamento Detalhado'!$A$11:$J$531,10,))</f>
        <v/>
      </c>
      <c r="E396" s="277">
        <f t="shared" si="3177"/>
        <v>0</v>
      </c>
      <c r="F396" s="574">
        <v>390</v>
      </c>
      <c r="G396" s="278">
        <f t="shared" ref="G396:G403" si="3517">IFERROR($D396*H396,0)</f>
        <v>0</v>
      </c>
      <c r="H396" s="561"/>
      <c r="I396" s="278">
        <f t="shared" ref="I396:I403" si="3518">IFERROR($D396*J396,0)</f>
        <v>0</v>
      </c>
      <c r="J396" s="561"/>
      <c r="K396" s="278">
        <f t="shared" ref="K396:K403" si="3519">IFERROR($D396*L396,0)</f>
        <v>0</v>
      </c>
      <c r="L396" s="561"/>
      <c r="M396" s="278">
        <f t="shared" ref="M396:M403" si="3520">IFERROR($D396*N396,0)</f>
        <v>0</v>
      </c>
      <c r="N396" s="561"/>
      <c r="O396" s="278">
        <f t="shared" ref="O396:O403" si="3521">IFERROR($D396*P396,0)</f>
        <v>0</v>
      </c>
      <c r="P396" s="561"/>
      <c r="Q396" s="278">
        <f t="shared" ref="Q396:Q403" si="3522">IFERROR($D396*R396,0)</f>
        <v>0</v>
      </c>
      <c r="R396" s="561"/>
      <c r="S396" s="278">
        <f t="shared" ref="S396:S403" si="3523">IFERROR($D396*T396,0)</f>
        <v>0</v>
      </c>
      <c r="T396" s="561"/>
      <c r="U396" s="278">
        <f t="shared" ref="U396:U403" si="3524">IFERROR($D396*V396,0)</f>
        <v>0</v>
      </c>
      <c r="V396" s="561"/>
      <c r="W396" s="278">
        <f t="shared" ref="W396:W403" si="3525">IFERROR($D396*X396,0)</f>
        <v>0</v>
      </c>
      <c r="X396" s="561"/>
      <c r="Y396" s="278">
        <f t="shared" ref="Y396:Y403" si="3526">IFERROR($D396*Z396,0)</f>
        <v>0</v>
      </c>
      <c r="Z396" s="561"/>
      <c r="AA396" s="278">
        <f t="shared" ref="AA396:AA403" si="3527">IFERROR($D396*AB396,0)</f>
        <v>0</v>
      </c>
      <c r="AB396" s="561"/>
      <c r="AC396" s="278">
        <f t="shared" ref="AC396:AC403" si="3528">IFERROR($D396*AD396,0)</f>
        <v>0</v>
      </c>
      <c r="AD396" s="561"/>
      <c r="AE396" s="278">
        <f t="shared" ref="AE396:AE403" si="3529">IFERROR($D396*AF396,0)</f>
        <v>0</v>
      </c>
      <c r="AF396" s="561"/>
      <c r="AG396" s="278">
        <f t="shared" ref="AG396:AG403" si="3530">IFERROR($D396*AH396,0)</f>
        <v>0</v>
      </c>
      <c r="AH396" s="561"/>
      <c r="AI396" s="278">
        <f t="shared" ref="AI396:AI403" si="3531">IFERROR($D396*AJ396,0)</f>
        <v>0</v>
      </c>
      <c r="AJ396" s="561"/>
      <c r="AK396" s="278">
        <f t="shared" ref="AK396:AK403" si="3532">IFERROR($D396*AL396,0)</f>
        <v>0</v>
      </c>
      <c r="AL396" s="561"/>
      <c r="AM396" s="278">
        <f t="shared" ref="AM396:AM403" si="3533">IFERROR($D396*AN396,0)</f>
        <v>0</v>
      </c>
      <c r="AN396" s="561"/>
      <c r="AO396" s="278">
        <f t="shared" ref="AO396:AO403" si="3534">IFERROR($D396*AP396,0)</f>
        <v>0</v>
      </c>
      <c r="AP396" s="561"/>
      <c r="AQ396" s="278">
        <f t="shared" ref="AQ396:AQ403" si="3535">IFERROR($D396*AR396,0)</f>
        <v>0</v>
      </c>
      <c r="AR396" s="561"/>
      <c r="AS396" s="278">
        <f t="shared" ref="AS396:AS403" si="3536">IFERROR($D396*AT396,0)</f>
        <v>0</v>
      </c>
      <c r="AT396" s="561"/>
      <c r="AU396" s="278">
        <f t="shared" ref="AU396:AU403" si="3537">IFERROR($D396*AV396,0)</f>
        <v>0</v>
      </c>
      <c r="AV396" s="561"/>
      <c r="AW396" s="278">
        <f t="shared" ref="AW396:AW403" si="3538">IFERROR($D396*AX396,0)</f>
        <v>0</v>
      </c>
      <c r="AX396" s="561"/>
      <c r="AY396" s="278">
        <f t="shared" ref="AY396:AY403" si="3539">IFERROR($D396*AZ396,0)</f>
        <v>0</v>
      </c>
      <c r="AZ396" s="561"/>
      <c r="BA396" s="278">
        <f t="shared" ref="BA396:BA403" si="3540">IFERROR($D396*BB396,0)</f>
        <v>0</v>
      </c>
      <c r="BB396" s="561"/>
      <c r="BC396" s="278">
        <f t="shared" ref="BC396:BC403" si="3541">IFERROR($D396*BD396,0)</f>
        <v>0</v>
      </c>
      <c r="BD396" s="561"/>
      <c r="BE396" s="278">
        <f t="shared" ref="BE396:BE403" si="3542">IFERROR($D396*BF396,0)</f>
        <v>0</v>
      </c>
      <c r="BF396" s="561"/>
      <c r="BG396" s="278">
        <f t="shared" ref="BG396:BG403" si="3543">IFERROR($D396*BH396,0)</f>
        <v>0</v>
      </c>
      <c r="BH396" s="561"/>
      <c r="BI396" s="278">
        <f t="shared" ref="BI396:BI403" si="3544">IFERROR($D396*BJ396,0)</f>
        <v>0</v>
      </c>
      <c r="BJ396" s="561"/>
      <c r="BK396" s="278">
        <f t="shared" ref="BK396:BK403" si="3545">IFERROR($D396*BL396,0)</f>
        <v>0</v>
      </c>
      <c r="BL396" s="561"/>
      <c r="BM396" s="278">
        <f t="shared" ref="BM396:BM403" si="3546">IFERROR($D396*BN396,0)</f>
        <v>0</v>
      </c>
      <c r="BN396" s="561"/>
      <c r="BO396" s="278">
        <f t="shared" ref="BO396:BO403" si="3547">IFERROR($D396*BP396,0)</f>
        <v>0</v>
      </c>
      <c r="BP396" s="561"/>
      <c r="BQ396" s="563">
        <f t="shared" si="2992"/>
        <v>0</v>
      </c>
      <c r="BR396" s="322">
        <f t="shared" ref="BR396:BR459" si="3548">SUM(G396,I396,K396,M396,O396,Q396,S396,U396,W396,Y396,AA396,AC396,AE396,AG396,AI396,AK396,AM396,AO396,AQ396,AS396,AU396,AW396,AY396,BA396,BC396,BE396,BG396,BI396,BK396,BM396,BO396)</f>
        <v>0</v>
      </c>
      <c r="BS396" s="284" t="b">
        <f>D396='Orçamento Detalhado'!J402</f>
        <v>1</v>
      </c>
    </row>
    <row r="397" spans="2:71" ht="18" customHeight="1" outlineLevel="2" thickTop="1" thickBot="1">
      <c r="B397" s="213" t="s">
        <v>844</v>
      </c>
      <c r="C397" s="275" t="str">
        <f>IF(VLOOKUP(B397,'Orçamento Detalhado'!$A$11:$I$531,4,)="","",(VLOOKUP(B397,'Orçamento Detalhado'!$A$11:$I$531,4,)))</f>
        <v>Caixas de passagem</v>
      </c>
      <c r="D397" s="276" t="str">
        <f>IF(B397="","",VLOOKUP($B397,'Orçamento Detalhado'!$A$11:$J$531,10,))</f>
        <v/>
      </c>
      <c r="E397" s="277">
        <f t="shared" si="3177"/>
        <v>0</v>
      </c>
      <c r="F397" s="574">
        <v>391</v>
      </c>
      <c r="G397" s="278">
        <f t="shared" si="3517"/>
        <v>0</v>
      </c>
      <c r="H397" s="561"/>
      <c r="I397" s="278">
        <f t="shared" si="3518"/>
        <v>0</v>
      </c>
      <c r="J397" s="561"/>
      <c r="K397" s="278">
        <f t="shared" si="3519"/>
        <v>0</v>
      </c>
      <c r="L397" s="561"/>
      <c r="M397" s="278">
        <f t="shared" si="3520"/>
        <v>0</v>
      </c>
      <c r="N397" s="561"/>
      <c r="O397" s="278">
        <f t="shared" si="3521"/>
        <v>0</v>
      </c>
      <c r="P397" s="561"/>
      <c r="Q397" s="278">
        <f t="shared" si="3522"/>
        <v>0</v>
      </c>
      <c r="R397" s="561"/>
      <c r="S397" s="278">
        <f t="shared" si="3523"/>
        <v>0</v>
      </c>
      <c r="T397" s="561"/>
      <c r="U397" s="278">
        <f t="shared" si="3524"/>
        <v>0</v>
      </c>
      <c r="V397" s="561"/>
      <c r="W397" s="278">
        <f t="shared" si="3525"/>
        <v>0</v>
      </c>
      <c r="X397" s="561"/>
      <c r="Y397" s="278">
        <f t="shared" si="3526"/>
        <v>0</v>
      </c>
      <c r="Z397" s="561"/>
      <c r="AA397" s="278">
        <f t="shared" si="3527"/>
        <v>0</v>
      </c>
      <c r="AB397" s="561"/>
      <c r="AC397" s="278">
        <f t="shared" si="3528"/>
        <v>0</v>
      </c>
      <c r="AD397" s="561"/>
      <c r="AE397" s="278">
        <f t="shared" si="3529"/>
        <v>0</v>
      </c>
      <c r="AF397" s="561"/>
      <c r="AG397" s="278">
        <f t="shared" si="3530"/>
        <v>0</v>
      </c>
      <c r="AH397" s="561"/>
      <c r="AI397" s="278">
        <f t="shared" si="3531"/>
        <v>0</v>
      </c>
      <c r="AJ397" s="561"/>
      <c r="AK397" s="278">
        <f t="shared" si="3532"/>
        <v>0</v>
      </c>
      <c r="AL397" s="561"/>
      <c r="AM397" s="278">
        <f t="shared" si="3533"/>
        <v>0</v>
      </c>
      <c r="AN397" s="561"/>
      <c r="AO397" s="278">
        <f t="shared" si="3534"/>
        <v>0</v>
      </c>
      <c r="AP397" s="561"/>
      <c r="AQ397" s="278">
        <f t="shared" si="3535"/>
        <v>0</v>
      </c>
      <c r="AR397" s="561"/>
      <c r="AS397" s="278">
        <f t="shared" si="3536"/>
        <v>0</v>
      </c>
      <c r="AT397" s="561"/>
      <c r="AU397" s="278">
        <f t="shared" si="3537"/>
        <v>0</v>
      </c>
      <c r="AV397" s="561"/>
      <c r="AW397" s="278">
        <f t="shared" si="3538"/>
        <v>0</v>
      </c>
      <c r="AX397" s="561"/>
      <c r="AY397" s="278">
        <f t="shared" si="3539"/>
        <v>0</v>
      </c>
      <c r="AZ397" s="561"/>
      <c r="BA397" s="278">
        <f t="shared" si="3540"/>
        <v>0</v>
      </c>
      <c r="BB397" s="561"/>
      <c r="BC397" s="278">
        <f t="shared" si="3541"/>
        <v>0</v>
      </c>
      <c r="BD397" s="561"/>
      <c r="BE397" s="278">
        <f t="shared" si="3542"/>
        <v>0</v>
      </c>
      <c r="BF397" s="561"/>
      <c r="BG397" s="278">
        <f t="shared" si="3543"/>
        <v>0</v>
      </c>
      <c r="BH397" s="561"/>
      <c r="BI397" s="278">
        <f t="shared" si="3544"/>
        <v>0</v>
      </c>
      <c r="BJ397" s="561"/>
      <c r="BK397" s="278">
        <f t="shared" si="3545"/>
        <v>0</v>
      </c>
      <c r="BL397" s="561"/>
      <c r="BM397" s="278">
        <f t="shared" si="3546"/>
        <v>0</v>
      </c>
      <c r="BN397" s="561"/>
      <c r="BO397" s="278">
        <f t="shared" si="3547"/>
        <v>0</v>
      </c>
      <c r="BP397" s="561"/>
      <c r="BQ397" s="563">
        <f t="shared" si="2992"/>
        <v>0</v>
      </c>
      <c r="BR397" s="322">
        <f t="shared" si="3548"/>
        <v>0</v>
      </c>
      <c r="BS397" s="284" t="b">
        <f>D397='Orçamento Detalhado'!J403</f>
        <v>1</v>
      </c>
    </row>
    <row r="398" spans="2:71" ht="18" customHeight="1" outlineLevel="2" thickTop="1" thickBot="1">
      <c r="B398" s="213" t="s">
        <v>846</v>
      </c>
      <c r="C398" s="275" t="str">
        <f>IF(VLOOKUP(B398,'Orçamento Detalhado'!$A$11:$I$531,4,)="","",(VLOOKUP(B398,'Orçamento Detalhado'!$A$11:$I$531,4,)))</f>
        <v>Canaletas de concreto</v>
      </c>
      <c r="D398" s="276" t="str">
        <f>IF(B398="","",VLOOKUP($B398,'Orçamento Detalhado'!$A$11:$J$531,10,))</f>
        <v/>
      </c>
      <c r="E398" s="277">
        <f t="shared" si="3177"/>
        <v>0</v>
      </c>
      <c r="F398" s="574">
        <v>392</v>
      </c>
      <c r="G398" s="278">
        <f t="shared" si="3517"/>
        <v>0</v>
      </c>
      <c r="H398" s="561"/>
      <c r="I398" s="278">
        <f t="shared" si="3518"/>
        <v>0</v>
      </c>
      <c r="J398" s="561"/>
      <c r="K398" s="278">
        <f t="shared" si="3519"/>
        <v>0</v>
      </c>
      <c r="L398" s="561"/>
      <c r="M398" s="278">
        <f t="shared" si="3520"/>
        <v>0</v>
      </c>
      <c r="N398" s="561"/>
      <c r="O398" s="278">
        <f t="shared" si="3521"/>
        <v>0</v>
      </c>
      <c r="P398" s="561"/>
      <c r="Q398" s="278">
        <f t="shared" si="3522"/>
        <v>0</v>
      </c>
      <c r="R398" s="561"/>
      <c r="S398" s="278">
        <f t="shared" si="3523"/>
        <v>0</v>
      </c>
      <c r="T398" s="561"/>
      <c r="U398" s="278">
        <f t="shared" si="3524"/>
        <v>0</v>
      </c>
      <c r="V398" s="561"/>
      <c r="W398" s="278">
        <f t="shared" si="3525"/>
        <v>0</v>
      </c>
      <c r="X398" s="561"/>
      <c r="Y398" s="278">
        <f t="shared" si="3526"/>
        <v>0</v>
      </c>
      <c r="Z398" s="561"/>
      <c r="AA398" s="278">
        <f t="shared" si="3527"/>
        <v>0</v>
      </c>
      <c r="AB398" s="561"/>
      <c r="AC398" s="278">
        <f t="shared" si="3528"/>
        <v>0</v>
      </c>
      <c r="AD398" s="561"/>
      <c r="AE398" s="278">
        <f t="shared" si="3529"/>
        <v>0</v>
      </c>
      <c r="AF398" s="561"/>
      <c r="AG398" s="278">
        <f t="shared" si="3530"/>
        <v>0</v>
      </c>
      <c r="AH398" s="561"/>
      <c r="AI398" s="278">
        <f t="shared" si="3531"/>
        <v>0</v>
      </c>
      <c r="AJ398" s="561"/>
      <c r="AK398" s="278">
        <f t="shared" si="3532"/>
        <v>0</v>
      </c>
      <c r="AL398" s="561"/>
      <c r="AM398" s="278">
        <f t="shared" si="3533"/>
        <v>0</v>
      </c>
      <c r="AN398" s="561"/>
      <c r="AO398" s="278">
        <f t="shared" si="3534"/>
        <v>0</v>
      </c>
      <c r="AP398" s="561"/>
      <c r="AQ398" s="278">
        <f t="shared" si="3535"/>
        <v>0</v>
      </c>
      <c r="AR398" s="561"/>
      <c r="AS398" s="278">
        <f t="shared" si="3536"/>
        <v>0</v>
      </c>
      <c r="AT398" s="561"/>
      <c r="AU398" s="278">
        <f t="shared" si="3537"/>
        <v>0</v>
      </c>
      <c r="AV398" s="561"/>
      <c r="AW398" s="278">
        <f t="shared" si="3538"/>
        <v>0</v>
      </c>
      <c r="AX398" s="561"/>
      <c r="AY398" s="278">
        <f t="shared" si="3539"/>
        <v>0</v>
      </c>
      <c r="AZ398" s="561"/>
      <c r="BA398" s="278">
        <f t="shared" si="3540"/>
        <v>0</v>
      </c>
      <c r="BB398" s="561"/>
      <c r="BC398" s="278">
        <f t="shared" si="3541"/>
        <v>0</v>
      </c>
      <c r="BD398" s="561"/>
      <c r="BE398" s="278">
        <f t="shared" si="3542"/>
        <v>0</v>
      </c>
      <c r="BF398" s="561"/>
      <c r="BG398" s="278">
        <f t="shared" si="3543"/>
        <v>0</v>
      </c>
      <c r="BH398" s="561"/>
      <c r="BI398" s="278">
        <f t="shared" si="3544"/>
        <v>0</v>
      </c>
      <c r="BJ398" s="561"/>
      <c r="BK398" s="278">
        <f t="shared" si="3545"/>
        <v>0</v>
      </c>
      <c r="BL398" s="561"/>
      <c r="BM398" s="278">
        <f t="shared" si="3546"/>
        <v>0</v>
      </c>
      <c r="BN398" s="561"/>
      <c r="BO398" s="278">
        <f t="shared" si="3547"/>
        <v>0</v>
      </c>
      <c r="BP398" s="561"/>
      <c r="BQ398" s="563">
        <f t="shared" si="2992"/>
        <v>0</v>
      </c>
      <c r="BR398" s="322">
        <f t="shared" si="3548"/>
        <v>0</v>
      </c>
      <c r="BS398" s="284" t="b">
        <f>D398='Orçamento Detalhado'!J404</f>
        <v>1</v>
      </c>
    </row>
    <row r="399" spans="2:71" ht="18" customHeight="1" outlineLevel="2" thickTop="1" thickBot="1">
      <c r="B399" s="213" t="s">
        <v>848</v>
      </c>
      <c r="C399" s="275" t="str">
        <f>IF(VLOOKUP(B399,'Orçamento Detalhado'!$A$11:$I$531,4,)="","",(VLOOKUP(B399,'Orçamento Detalhado'!$A$11:$I$531,4,)))</f>
        <v>Poço de vista para águas pluviais</v>
      </c>
      <c r="D399" s="276" t="str">
        <f>IF(B399="","",VLOOKUP($B399,'Orçamento Detalhado'!$A$11:$J$531,10,))</f>
        <v/>
      </c>
      <c r="E399" s="277">
        <f t="shared" si="3177"/>
        <v>0</v>
      </c>
      <c r="F399" s="574">
        <v>393</v>
      </c>
      <c r="G399" s="278">
        <f t="shared" si="3517"/>
        <v>0</v>
      </c>
      <c r="H399" s="561"/>
      <c r="I399" s="278">
        <f t="shared" si="3518"/>
        <v>0</v>
      </c>
      <c r="J399" s="561"/>
      <c r="K399" s="278">
        <f t="shared" si="3519"/>
        <v>0</v>
      </c>
      <c r="L399" s="561"/>
      <c r="M399" s="278">
        <f t="shared" si="3520"/>
        <v>0</v>
      </c>
      <c r="N399" s="561"/>
      <c r="O399" s="278">
        <f t="shared" si="3521"/>
        <v>0</v>
      </c>
      <c r="P399" s="561"/>
      <c r="Q399" s="278">
        <f t="shared" si="3522"/>
        <v>0</v>
      </c>
      <c r="R399" s="561"/>
      <c r="S399" s="278">
        <f t="shared" si="3523"/>
        <v>0</v>
      </c>
      <c r="T399" s="561"/>
      <c r="U399" s="278">
        <f t="shared" si="3524"/>
        <v>0</v>
      </c>
      <c r="V399" s="561"/>
      <c r="W399" s="278">
        <f t="shared" si="3525"/>
        <v>0</v>
      </c>
      <c r="X399" s="561"/>
      <c r="Y399" s="278">
        <f t="shared" si="3526"/>
        <v>0</v>
      </c>
      <c r="Z399" s="561"/>
      <c r="AA399" s="278">
        <f t="shared" si="3527"/>
        <v>0</v>
      </c>
      <c r="AB399" s="561"/>
      <c r="AC399" s="278">
        <f t="shared" si="3528"/>
        <v>0</v>
      </c>
      <c r="AD399" s="561"/>
      <c r="AE399" s="278">
        <f t="shared" si="3529"/>
        <v>0</v>
      </c>
      <c r="AF399" s="561"/>
      <c r="AG399" s="278">
        <f t="shared" si="3530"/>
        <v>0</v>
      </c>
      <c r="AH399" s="561"/>
      <c r="AI399" s="278">
        <f t="shared" si="3531"/>
        <v>0</v>
      </c>
      <c r="AJ399" s="561"/>
      <c r="AK399" s="278">
        <f t="shared" si="3532"/>
        <v>0</v>
      </c>
      <c r="AL399" s="561"/>
      <c r="AM399" s="278">
        <f t="shared" si="3533"/>
        <v>0</v>
      </c>
      <c r="AN399" s="561"/>
      <c r="AO399" s="278">
        <f t="shared" si="3534"/>
        <v>0</v>
      </c>
      <c r="AP399" s="561"/>
      <c r="AQ399" s="278">
        <f t="shared" si="3535"/>
        <v>0</v>
      </c>
      <c r="AR399" s="561"/>
      <c r="AS399" s="278">
        <f t="shared" si="3536"/>
        <v>0</v>
      </c>
      <c r="AT399" s="561"/>
      <c r="AU399" s="278">
        <f t="shared" si="3537"/>
        <v>0</v>
      </c>
      <c r="AV399" s="561"/>
      <c r="AW399" s="278">
        <f t="shared" si="3538"/>
        <v>0</v>
      </c>
      <c r="AX399" s="561"/>
      <c r="AY399" s="278">
        <f t="shared" si="3539"/>
        <v>0</v>
      </c>
      <c r="AZ399" s="561"/>
      <c r="BA399" s="278">
        <f t="shared" si="3540"/>
        <v>0</v>
      </c>
      <c r="BB399" s="561"/>
      <c r="BC399" s="278">
        <f t="shared" si="3541"/>
        <v>0</v>
      </c>
      <c r="BD399" s="561"/>
      <c r="BE399" s="278">
        <f t="shared" si="3542"/>
        <v>0</v>
      </c>
      <c r="BF399" s="561"/>
      <c r="BG399" s="278">
        <f t="shared" si="3543"/>
        <v>0</v>
      </c>
      <c r="BH399" s="561"/>
      <c r="BI399" s="278">
        <f t="shared" si="3544"/>
        <v>0</v>
      </c>
      <c r="BJ399" s="561"/>
      <c r="BK399" s="278">
        <f t="shared" si="3545"/>
        <v>0</v>
      </c>
      <c r="BL399" s="561"/>
      <c r="BM399" s="278">
        <f t="shared" si="3546"/>
        <v>0</v>
      </c>
      <c r="BN399" s="561"/>
      <c r="BO399" s="278">
        <f t="shared" si="3547"/>
        <v>0</v>
      </c>
      <c r="BP399" s="561"/>
      <c r="BQ399" s="563">
        <f t="shared" si="2992"/>
        <v>0</v>
      </c>
      <c r="BR399" s="322">
        <f t="shared" si="3548"/>
        <v>0</v>
      </c>
      <c r="BS399" s="284" t="b">
        <f>D399='Orçamento Detalhado'!J405</f>
        <v>1</v>
      </c>
    </row>
    <row r="400" spans="2:71" ht="18" customHeight="1" outlineLevel="2" thickTop="1" thickBot="1">
      <c r="B400" s="213" t="s">
        <v>850</v>
      </c>
      <c r="C400" s="275" t="str">
        <f>IF(VLOOKUP(B400,'Orçamento Detalhado'!$A$11:$I$531,4,)="","",(VLOOKUP(B400,'Orçamento Detalhado'!$A$11:$I$531,4,)))</f>
        <v>RAP (Reservatório de retardo)</v>
      </c>
      <c r="D400" s="276" t="str">
        <f>IF(B400="","",VLOOKUP($B400,'Orçamento Detalhado'!$A$11:$J$531,10,))</f>
        <v/>
      </c>
      <c r="E400" s="277">
        <f t="shared" si="3177"/>
        <v>0</v>
      </c>
      <c r="F400" s="574">
        <v>394</v>
      </c>
      <c r="G400" s="278">
        <f t="shared" si="3517"/>
        <v>0</v>
      </c>
      <c r="H400" s="561"/>
      <c r="I400" s="278">
        <f t="shared" si="3518"/>
        <v>0</v>
      </c>
      <c r="J400" s="561"/>
      <c r="K400" s="278">
        <f t="shared" si="3519"/>
        <v>0</v>
      </c>
      <c r="L400" s="561"/>
      <c r="M400" s="278">
        <f t="shared" si="3520"/>
        <v>0</v>
      </c>
      <c r="N400" s="561"/>
      <c r="O400" s="278">
        <f t="shared" si="3521"/>
        <v>0</v>
      </c>
      <c r="P400" s="561"/>
      <c r="Q400" s="278">
        <f t="shared" si="3522"/>
        <v>0</v>
      </c>
      <c r="R400" s="561"/>
      <c r="S400" s="278">
        <f t="shared" si="3523"/>
        <v>0</v>
      </c>
      <c r="T400" s="561"/>
      <c r="U400" s="278">
        <f t="shared" si="3524"/>
        <v>0</v>
      </c>
      <c r="V400" s="561"/>
      <c r="W400" s="278">
        <f t="shared" si="3525"/>
        <v>0</v>
      </c>
      <c r="X400" s="561"/>
      <c r="Y400" s="278">
        <f t="shared" si="3526"/>
        <v>0</v>
      </c>
      <c r="Z400" s="561"/>
      <c r="AA400" s="278">
        <f t="shared" si="3527"/>
        <v>0</v>
      </c>
      <c r="AB400" s="561"/>
      <c r="AC400" s="278">
        <f t="shared" si="3528"/>
        <v>0</v>
      </c>
      <c r="AD400" s="561"/>
      <c r="AE400" s="278">
        <f t="shared" si="3529"/>
        <v>0</v>
      </c>
      <c r="AF400" s="561"/>
      <c r="AG400" s="278">
        <f t="shared" si="3530"/>
        <v>0</v>
      </c>
      <c r="AH400" s="561"/>
      <c r="AI400" s="278">
        <f t="shared" si="3531"/>
        <v>0</v>
      </c>
      <c r="AJ400" s="561"/>
      <c r="AK400" s="278">
        <f t="shared" si="3532"/>
        <v>0</v>
      </c>
      <c r="AL400" s="561"/>
      <c r="AM400" s="278">
        <f t="shared" si="3533"/>
        <v>0</v>
      </c>
      <c r="AN400" s="561"/>
      <c r="AO400" s="278">
        <f t="shared" si="3534"/>
        <v>0</v>
      </c>
      <c r="AP400" s="561"/>
      <c r="AQ400" s="278">
        <f t="shared" si="3535"/>
        <v>0</v>
      </c>
      <c r="AR400" s="561"/>
      <c r="AS400" s="278">
        <f t="shared" si="3536"/>
        <v>0</v>
      </c>
      <c r="AT400" s="561"/>
      <c r="AU400" s="278">
        <f t="shared" si="3537"/>
        <v>0</v>
      </c>
      <c r="AV400" s="561"/>
      <c r="AW400" s="278">
        <f t="shared" si="3538"/>
        <v>0</v>
      </c>
      <c r="AX400" s="561"/>
      <c r="AY400" s="278">
        <f t="shared" si="3539"/>
        <v>0</v>
      </c>
      <c r="AZ400" s="561"/>
      <c r="BA400" s="278">
        <f t="shared" si="3540"/>
        <v>0</v>
      </c>
      <c r="BB400" s="561"/>
      <c r="BC400" s="278">
        <f t="shared" si="3541"/>
        <v>0</v>
      </c>
      <c r="BD400" s="561"/>
      <c r="BE400" s="278">
        <f t="shared" si="3542"/>
        <v>0</v>
      </c>
      <c r="BF400" s="561"/>
      <c r="BG400" s="278">
        <f t="shared" si="3543"/>
        <v>0</v>
      </c>
      <c r="BH400" s="561"/>
      <c r="BI400" s="278">
        <f t="shared" si="3544"/>
        <v>0</v>
      </c>
      <c r="BJ400" s="561"/>
      <c r="BK400" s="278">
        <f t="shared" si="3545"/>
        <v>0</v>
      </c>
      <c r="BL400" s="561"/>
      <c r="BM400" s="278">
        <f t="shared" si="3546"/>
        <v>0</v>
      </c>
      <c r="BN400" s="561"/>
      <c r="BO400" s="278">
        <f t="shared" si="3547"/>
        <v>0</v>
      </c>
      <c r="BP400" s="561"/>
      <c r="BQ400" s="563">
        <f t="shared" si="2992"/>
        <v>0</v>
      </c>
      <c r="BR400" s="322">
        <f t="shared" si="3548"/>
        <v>0</v>
      </c>
      <c r="BS400" s="284" t="b">
        <f>D400='Orçamento Detalhado'!J406</f>
        <v>1</v>
      </c>
    </row>
    <row r="401" spans="2:71" ht="18" customHeight="1" outlineLevel="2" thickTop="1" thickBot="1">
      <c r="B401" s="213" t="s">
        <v>852</v>
      </c>
      <c r="C401" s="275" t="str">
        <f>IF(VLOOKUP(B401,'Orçamento Detalhado'!$A$11:$I$531,4,)="","",(VLOOKUP(B401,'Orçamento Detalhado'!$A$11:$I$531,4,)))</f>
        <v>Escada hidráulica</v>
      </c>
      <c r="D401" s="276" t="str">
        <f>IF(B401="","",VLOOKUP($B401,'Orçamento Detalhado'!$A$11:$J$531,10,))</f>
        <v/>
      </c>
      <c r="E401" s="277">
        <f t="shared" si="3177"/>
        <v>0</v>
      </c>
      <c r="F401" s="574">
        <v>395</v>
      </c>
      <c r="G401" s="278">
        <f t="shared" si="3517"/>
        <v>0</v>
      </c>
      <c r="H401" s="561"/>
      <c r="I401" s="278">
        <f t="shared" si="3518"/>
        <v>0</v>
      </c>
      <c r="J401" s="561"/>
      <c r="K401" s="278">
        <f t="shared" si="3519"/>
        <v>0</v>
      </c>
      <c r="L401" s="561"/>
      <c r="M401" s="278">
        <f t="shared" si="3520"/>
        <v>0</v>
      </c>
      <c r="N401" s="561"/>
      <c r="O401" s="278">
        <f t="shared" si="3521"/>
        <v>0</v>
      </c>
      <c r="P401" s="561"/>
      <c r="Q401" s="278">
        <f t="shared" si="3522"/>
        <v>0</v>
      </c>
      <c r="R401" s="561"/>
      <c r="S401" s="278">
        <f t="shared" si="3523"/>
        <v>0</v>
      </c>
      <c r="T401" s="561"/>
      <c r="U401" s="278">
        <f t="shared" si="3524"/>
        <v>0</v>
      </c>
      <c r="V401" s="561"/>
      <c r="W401" s="278">
        <f t="shared" si="3525"/>
        <v>0</v>
      </c>
      <c r="X401" s="561"/>
      <c r="Y401" s="278">
        <f t="shared" si="3526"/>
        <v>0</v>
      </c>
      <c r="Z401" s="561"/>
      <c r="AA401" s="278">
        <f t="shared" si="3527"/>
        <v>0</v>
      </c>
      <c r="AB401" s="561"/>
      <c r="AC401" s="278">
        <f t="shared" si="3528"/>
        <v>0</v>
      </c>
      <c r="AD401" s="561"/>
      <c r="AE401" s="278">
        <f t="shared" si="3529"/>
        <v>0</v>
      </c>
      <c r="AF401" s="561"/>
      <c r="AG401" s="278">
        <f t="shared" si="3530"/>
        <v>0</v>
      </c>
      <c r="AH401" s="561"/>
      <c r="AI401" s="278">
        <f t="shared" si="3531"/>
        <v>0</v>
      </c>
      <c r="AJ401" s="561"/>
      <c r="AK401" s="278">
        <f t="shared" si="3532"/>
        <v>0</v>
      </c>
      <c r="AL401" s="561"/>
      <c r="AM401" s="278">
        <f t="shared" si="3533"/>
        <v>0</v>
      </c>
      <c r="AN401" s="561"/>
      <c r="AO401" s="278">
        <f t="shared" si="3534"/>
        <v>0</v>
      </c>
      <c r="AP401" s="561"/>
      <c r="AQ401" s="278">
        <f t="shared" si="3535"/>
        <v>0</v>
      </c>
      <c r="AR401" s="561"/>
      <c r="AS401" s="278">
        <f t="shared" si="3536"/>
        <v>0</v>
      </c>
      <c r="AT401" s="561"/>
      <c r="AU401" s="278">
        <f t="shared" si="3537"/>
        <v>0</v>
      </c>
      <c r="AV401" s="561"/>
      <c r="AW401" s="278">
        <f t="shared" si="3538"/>
        <v>0</v>
      </c>
      <c r="AX401" s="561"/>
      <c r="AY401" s="278">
        <f t="shared" si="3539"/>
        <v>0</v>
      </c>
      <c r="AZ401" s="561"/>
      <c r="BA401" s="278">
        <f t="shared" si="3540"/>
        <v>0</v>
      </c>
      <c r="BB401" s="561"/>
      <c r="BC401" s="278">
        <f t="shared" si="3541"/>
        <v>0</v>
      </c>
      <c r="BD401" s="561"/>
      <c r="BE401" s="278">
        <f t="shared" si="3542"/>
        <v>0</v>
      </c>
      <c r="BF401" s="561"/>
      <c r="BG401" s="278">
        <f t="shared" si="3543"/>
        <v>0</v>
      </c>
      <c r="BH401" s="561"/>
      <c r="BI401" s="278">
        <f t="shared" si="3544"/>
        <v>0</v>
      </c>
      <c r="BJ401" s="561"/>
      <c r="BK401" s="278">
        <f t="shared" si="3545"/>
        <v>0</v>
      </c>
      <c r="BL401" s="561"/>
      <c r="BM401" s="278">
        <f t="shared" si="3546"/>
        <v>0</v>
      </c>
      <c r="BN401" s="561"/>
      <c r="BO401" s="278">
        <f t="shared" si="3547"/>
        <v>0</v>
      </c>
      <c r="BP401" s="561"/>
      <c r="BQ401" s="563">
        <f t="shared" si="2992"/>
        <v>0</v>
      </c>
      <c r="BR401" s="322">
        <f t="shared" si="3548"/>
        <v>0</v>
      </c>
      <c r="BS401" s="284" t="b">
        <f>D401='Orçamento Detalhado'!J407</f>
        <v>1</v>
      </c>
    </row>
    <row r="402" spans="2:71" ht="18" customHeight="1" outlineLevel="2" thickTop="1" thickBot="1">
      <c r="B402" s="213" t="s">
        <v>854</v>
      </c>
      <c r="C402" s="275" t="str">
        <f>IF(VLOOKUP(B402,'Orçamento Detalhado'!$A$11:$I$531,4,)="","",(VLOOKUP(B402,'Orçamento Detalhado'!$A$11:$I$531,4,)))</f>
        <v/>
      </c>
      <c r="D402" s="276" t="str">
        <f>IF(B402="","",VLOOKUP($B402,'Orçamento Detalhado'!$A$11:$J$531,10,))</f>
        <v/>
      </c>
      <c r="E402" s="277">
        <f t="shared" si="3177"/>
        <v>0</v>
      </c>
      <c r="F402" s="574">
        <v>396</v>
      </c>
      <c r="G402" s="278">
        <f t="shared" si="3517"/>
        <v>0</v>
      </c>
      <c r="H402" s="561"/>
      <c r="I402" s="278">
        <f t="shared" si="3518"/>
        <v>0</v>
      </c>
      <c r="J402" s="561"/>
      <c r="K402" s="278">
        <f t="shared" si="3519"/>
        <v>0</v>
      </c>
      <c r="L402" s="561"/>
      <c r="M402" s="278">
        <f t="shared" si="3520"/>
        <v>0</v>
      </c>
      <c r="N402" s="561"/>
      <c r="O402" s="278">
        <f t="shared" si="3521"/>
        <v>0</v>
      </c>
      <c r="P402" s="561"/>
      <c r="Q402" s="278">
        <f t="shared" si="3522"/>
        <v>0</v>
      </c>
      <c r="R402" s="561"/>
      <c r="S402" s="278">
        <f t="shared" si="3523"/>
        <v>0</v>
      </c>
      <c r="T402" s="561"/>
      <c r="U402" s="278">
        <f t="shared" si="3524"/>
        <v>0</v>
      </c>
      <c r="V402" s="561"/>
      <c r="W402" s="278">
        <f t="shared" si="3525"/>
        <v>0</v>
      </c>
      <c r="X402" s="561"/>
      <c r="Y402" s="278">
        <f t="shared" si="3526"/>
        <v>0</v>
      </c>
      <c r="Z402" s="561"/>
      <c r="AA402" s="278">
        <f t="shared" si="3527"/>
        <v>0</v>
      </c>
      <c r="AB402" s="561"/>
      <c r="AC402" s="278">
        <f t="shared" si="3528"/>
        <v>0</v>
      </c>
      <c r="AD402" s="561"/>
      <c r="AE402" s="278">
        <f t="shared" si="3529"/>
        <v>0</v>
      </c>
      <c r="AF402" s="561"/>
      <c r="AG402" s="278">
        <f t="shared" si="3530"/>
        <v>0</v>
      </c>
      <c r="AH402" s="561"/>
      <c r="AI402" s="278">
        <f t="shared" si="3531"/>
        <v>0</v>
      </c>
      <c r="AJ402" s="561"/>
      <c r="AK402" s="278">
        <f t="shared" si="3532"/>
        <v>0</v>
      </c>
      <c r="AL402" s="561"/>
      <c r="AM402" s="278">
        <f t="shared" si="3533"/>
        <v>0</v>
      </c>
      <c r="AN402" s="561"/>
      <c r="AO402" s="278">
        <f t="shared" si="3534"/>
        <v>0</v>
      </c>
      <c r="AP402" s="561"/>
      <c r="AQ402" s="278">
        <f t="shared" si="3535"/>
        <v>0</v>
      </c>
      <c r="AR402" s="561"/>
      <c r="AS402" s="278">
        <f t="shared" si="3536"/>
        <v>0</v>
      </c>
      <c r="AT402" s="561"/>
      <c r="AU402" s="278">
        <f t="shared" si="3537"/>
        <v>0</v>
      </c>
      <c r="AV402" s="561"/>
      <c r="AW402" s="278">
        <f t="shared" si="3538"/>
        <v>0</v>
      </c>
      <c r="AX402" s="561"/>
      <c r="AY402" s="278">
        <f t="shared" si="3539"/>
        <v>0</v>
      </c>
      <c r="AZ402" s="561"/>
      <c r="BA402" s="278">
        <f t="shared" si="3540"/>
        <v>0</v>
      </c>
      <c r="BB402" s="561"/>
      <c r="BC402" s="278">
        <f t="shared" si="3541"/>
        <v>0</v>
      </c>
      <c r="BD402" s="561"/>
      <c r="BE402" s="278">
        <f t="shared" si="3542"/>
        <v>0</v>
      </c>
      <c r="BF402" s="561"/>
      <c r="BG402" s="278">
        <f t="shared" si="3543"/>
        <v>0</v>
      </c>
      <c r="BH402" s="561"/>
      <c r="BI402" s="278">
        <f t="shared" si="3544"/>
        <v>0</v>
      </c>
      <c r="BJ402" s="561"/>
      <c r="BK402" s="278">
        <f t="shared" si="3545"/>
        <v>0</v>
      </c>
      <c r="BL402" s="561"/>
      <c r="BM402" s="278">
        <f t="shared" si="3546"/>
        <v>0</v>
      </c>
      <c r="BN402" s="561"/>
      <c r="BO402" s="278">
        <f t="shared" si="3547"/>
        <v>0</v>
      </c>
      <c r="BP402" s="561"/>
      <c r="BQ402" s="563">
        <f t="shared" si="2992"/>
        <v>0</v>
      </c>
      <c r="BR402" s="322">
        <f t="shared" si="3548"/>
        <v>0</v>
      </c>
      <c r="BS402" s="284" t="b">
        <f>D402='Orçamento Detalhado'!J408</f>
        <v>1</v>
      </c>
    </row>
    <row r="403" spans="2:71" ht="18" customHeight="1" outlineLevel="2" thickTop="1" thickBot="1">
      <c r="B403" s="213" t="s">
        <v>855</v>
      </c>
      <c r="C403" s="275" t="str">
        <f>IF(VLOOKUP(B403,'Orçamento Detalhado'!$A$11:$I$531,4,)="","",(VLOOKUP(B403,'Orçamento Detalhado'!$A$11:$I$531,4,)))</f>
        <v/>
      </c>
      <c r="D403" s="276" t="str">
        <f>IF(B403="","",VLOOKUP($B403,'Orçamento Detalhado'!$A$11:$J$531,10,))</f>
        <v/>
      </c>
      <c r="E403" s="277">
        <f t="shared" si="3177"/>
        <v>0</v>
      </c>
      <c r="F403" s="574">
        <v>397</v>
      </c>
      <c r="G403" s="278">
        <f t="shared" si="3517"/>
        <v>0</v>
      </c>
      <c r="H403" s="561"/>
      <c r="I403" s="278">
        <f t="shared" si="3518"/>
        <v>0</v>
      </c>
      <c r="J403" s="561"/>
      <c r="K403" s="278">
        <f t="shared" si="3519"/>
        <v>0</v>
      </c>
      <c r="L403" s="561"/>
      <c r="M403" s="278">
        <f t="shared" si="3520"/>
        <v>0</v>
      </c>
      <c r="N403" s="561"/>
      <c r="O403" s="278">
        <f t="shared" si="3521"/>
        <v>0</v>
      </c>
      <c r="P403" s="561"/>
      <c r="Q403" s="278">
        <f t="shared" si="3522"/>
        <v>0</v>
      </c>
      <c r="R403" s="561"/>
      <c r="S403" s="278">
        <f t="shared" si="3523"/>
        <v>0</v>
      </c>
      <c r="T403" s="561"/>
      <c r="U403" s="278">
        <f t="shared" si="3524"/>
        <v>0</v>
      </c>
      <c r="V403" s="561"/>
      <c r="W403" s="278">
        <f t="shared" si="3525"/>
        <v>0</v>
      </c>
      <c r="X403" s="561"/>
      <c r="Y403" s="278">
        <f t="shared" si="3526"/>
        <v>0</v>
      </c>
      <c r="Z403" s="561"/>
      <c r="AA403" s="278">
        <f t="shared" si="3527"/>
        <v>0</v>
      </c>
      <c r="AB403" s="561"/>
      <c r="AC403" s="278">
        <f t="shared" si="3528"/>
        <v>0</v>
      </c>
      <c r="AD403" s="561"/>
      <c r="AE403" s="278">
        <f t="shared" si="3529"/>
        <v>0</v>
      </c>
      <c r="AF403" s="561"/>
      <c r="AG403" s="278">
        <f t="shared" si="3530"/>
        <v>0</v>
      </c>
      <c r="AH403" s="561"/>
      <c r="AI403" s="278">
        <f t="shared" si="3531"/>
        <v>0</v>
      </c>
      <c r="AJ403" s="561"/>
      <c r="AK403" s="278">
        <f t="shared" si="3532"/>
        <v>0</v>
      </c>
      <c r="AL403" s="561"/>
      <c r="AM403" s="278">
        <f t="shared" si="3533"/>
        <v>0</v>
      </c>
      <c r="AN403" s="561"/>
      <c r="AO403" s="278">
        <f t="shared" si="3534"/>
        <v>0</v>
      </c>
      <c r="AP403" s="561"/>
      <c r="AQ403" s="278">
        <f t="shared" si="3535"/>
        <v>0</v>
      </c>
      <c r="AR403" s="561"/>
      <c r="AS403" s="278">
        <f t="shared" si="3536"/>
        <v>0</v>
      </c>
      <c r="AT403" s="561"/>
      <c r="AU403" s="278">
        <f t="shared" si="3537"/>
        <v>0</v>
      </c>
      <c r="AV403" s="561"/>
      <c r="AW403" s="278">
        <f t="shared" si="3538"/>
        <v>0</v>
      </c>
      <c r="AX403" s="561"/>
      <c r="AY403" s="278">
        <f t="shared" si="3539"/>
        <v>0</v>
      </c>
      <c r="AZ403" s="561"/>
      <c r="BA403" s="278">
        <f t="shared" si="3540"/>
        <v>0</v>
      </c>
      <c r="BB403" s="561"/>
      <c r="BC403" s="278">
        <f t="shared" si="3541"/>
        <v>0</v>
      </c>
      <c r="BD403" s="561"/>
      <c r="BE403" s="278">
        <f t="shared" si="3542"/>
        <v>0</v>
      </c>
      <c r="BF403" s="561"/>
      <c r="BG403" s="278">
        <f t="shared" si="3543"/>
        <v>0</v>
      </c>
      <c r="BH403" s="561"/>
      <c r="BI403" s="278">
        <f t="shared" si="3544"/>
        <v>0</v>
      </c>
      <c r="BJ403" s="561"/>
      <c r="BK403" s="278">
        <f t="shared" si="3545"/>
        <v>0</v>
      </c>
      <c r="BL403" s="561"/>
      <c r="BM403" s="278">
        <f t="shared" si="3546"/>
        <v>0</v>
      </c>
      <c r="BN403" s="561"/>
      <c r="BO403" s="278">
        <f t="shared" si="3547"/>
        <v>0</v>
      </c>
      <c r="BP403" s="561"/>
      <c r="BQ403" s="563">
        <f t="shared" si="2992"/>
        <v>0</v>
      </c>
      <c r="BR403" s="322">
        <f t="shared" si="3548"/>
        <v>0</v>
      </c>
      <c r="BS403" s="284" t="b">
        <f>D403='Orçamento Detalhado'!J409</f>
        <v>1</v>
      </c>
    </row>
    <row r="404" spans="2:71" ht="18" customHeight="1" outlineLevel="2" thickTop="1" thickBot="1">
      <c r="B404" s="213" t="s">
        <v>856</v>
      </c>
      <c r="C404" s="275" t="str">
        <f>IF(VLOOKUP(B404,'Orçamento Detalhado'!$A$11:$I$531,4,)="","",(VLOOKUP(B404,'Orçamento Detalhado'!$A$11:$I$531,4,)))</f>
        <v/>
      </c>
      <c r="D404" s="276" t="str">
        <f>IF(B404="","",VLOOKUP($B404,'Orçamento Detalhado'!$A$11:$J$531,10,))</f>
        <v/>
      </c>
      <c r="E404" s="277">
        <f t="shared" si="3177"/>
        <v>0</v>
      </c>
      <c r="F404" s="574">
        <v>398</v>
      </c>
      <c r="G404" s="278">
        <f t="shared" ref="G404:G405" si="3549">IFERROR($D404*H404,0)</f>
        <v>0</v>
      </c>
      <c r="H404" s="561"/>
      <c r="I404" s="278">
        <f t="shared" ref="I404:I405" si="3550">IFERROR($D404*J404,0)</f>
        <v>0</v>
      </c>
      <c r="J404" s="561"/>
      <c r="K404" s="278">
        <f t="shared" ref="K404:K405" si="3551">IFERROR($D404*L404,0)</f>
        <v>0</v>
      </c>
      <c r="L404" s="561"/>
      <c r="M404" s="278">
        <f t="shared" ref="M404:M405" si="3552">IFERROR($D404*N404,0)</f>
        <v>0</v>
      </c>
      <c r="N404" s="561"/>
      <c r="O404" s="278">
        <f t="shared" ref="O404:O405" si="3553">IFERROR($D404*P404,0)</f>
        <v>0</v>
      </c>
      <c r="P404" s="561"/>
      <c r="Q404" s="278">
        <f t="shared" ref="Q404:Q405" si="3554">IFERROR($D404*R404,0)</f>
        <v>0</v>
      </c>
      <c r="R404" s="561"/>
      <c r="S404" s="278">
        <f t="shared" ref="S404:S405" si="3555">IFERROR($D404*T404,0)</f>
        <v>0</v>
      </c>
      <c r="T404" s="561"/>
      <c r="U404" s="278">
        <f t="shared" ref="U404:U405" si="3556">IFERROR($D404*V404,0)</f>
        <v>0</v>
      </c>
      <c r="V404" s="561"/>
      <c r="W404" s="278">
        <f t="shared" ref="W404:W405" si="3557">IFERROR($D404*X404,0)</f>
        <v>0</v>
      </c>
      <c r="X404" s="561"/>
      <c r="Y404" s="278">
        <f t="shared" ref="Y404:Y405" si="3558">IFERROR($D404*Z404,0)</f>
        <v>0</v>
      </c>
      <c r="Z404" s="561"/>
      <c r="AA404" s="278">
        <f t="shared" ref="AA404:AA405" si="3559">IFERROR($D404*AB404,0)</f>
        <v>0</v>
      </c>
      <c r="AB404" s="561"/>
      <c r="AC404" s="278">
        <f t="shared" ref="AC404:AC405" si="3560">IFERROR($D404*AD404,0)</f>
        <v>0</v>
      </c>
      <c r="AD404" s="561"/>
      <c r="AE404" s="278">
        <f t="shared" ref="AE404:AE405" si="3561">IFERROR($D404*AF404,0)</f>
        <v>0</v>
      </c>
      <c r="AF404" s="561"/>
      <c r="AG404" s="278">
        <f t="shared" ref="AG404:AG405" si="3562">IFERROR($D404*AH404,0)</f>
        <v>0</v>
      </c>
      <c r="AH404" s="561"/>
      <c r="AI404" s="278">
        <f t="shared" ref="AI404:AI405" si="3563">IFERROR($D404*AJ404,0)</f>
        <v>0</v>
      </c>
      <c r="AJ404" s="561"/>
      <c r="AK404" s="278">
        <f t="shared" ref="AK404:AK405" si="3564">IFERROR($D404*AL404,0)</f>
        <v>0</v>
      </c>
      <c r="AL404" s="561"/>
      <c r="AM404" s="278">
        <f t="shared" ref="AM404:AM405" si="3565">IFERROR($D404*AN404,0)</f>
        <v>0</v>
      </c>
      <c r="AN404" s="561"/>
      <c r="AO404" s="278">
        <f t="shared" ref="AO404:AO405" si="3566">IFERROR($D404*AP404,0)</f>
        <v>0</v>
      </c>
      <c r="AP404" s="561"/>
      <c r="AQ404" s="278">
        <f t="shared" ref="AQ404:AQ405" si="3567">IFERROR($D404*AR404,0)</f>
        <v>0</v>
      </c>
      <c r="AR404" s="561"/>
      <c r="AS404" s="278">
        <f t="shared" ref="AS404:AS405" si="3568">IFERROR($D404*AT404,0)</f>
        <v>0</v>
      </c>
      <c r="AT404" s="561"/>
      <c r="AU404" s="278">
        <f t="shared" ref="AU404:AU405" si="3569">IFERROR($D404*AV404,0)</f>
        <v>0</v>
      </c>
      <c r="AV404" s="561"/>
      <c r="AW404" s="278">
        <f t="shared" ref="AW404:AW405" si="3570">IFERROR($D404*AX404,0)</f>
        <v>0</v>
      </c>
      <c r="AX404" s="561"/>
      <c r="AY404" s="278">
        <f t="shared" ref="AY404:AY405" si="3571">IFERROR($D404*AZ404,0)</f>
        <v>0</v>
      </c>
      <c r="AZ404" s="561"/>
      <c r="BA404" s="278">
        <f t="shared" ref="BA404:BA405" si="3572">IFERROR($D404*BB404,0)</f>
        <v>0</v>
      </c>
      <c r="BB404" s="561"/>
      <c r="BC404" s="278">
        <f t="shared" ref="BC404:BC405" si="3573">IFERROR($D404*BD404,0)</f>
        <v>0</v>
      </c>
      <c r="BD404" s="561"/>
      <c r="BE404" s="278">
        <f t="shared" ref="BE404:BE405" si="3574">IFERROR($D404*BF404,0)</f>
        <v>0</v>
      </c>
      <c r="BF404" s="561"/>
      <c r="BG404" s="278">
        <f t="shared" ref="BG404:BG405" si="3575">IFERROR($D404*BH404,0)</f>
        <v>0</v>
      </c>
      <c r="BH404" s="561"/>
      <c r="BI404" s="278">
        <f t="shared" ref="BI404:BI405" si="3576">IFERROR($D404*BJ404,0)</f>
        <v>0</v>
      </c>
      <c r="BJ404" s="561"/>
      <c r="BK404" s="278">
        <f t="shared" ref="BK404:BK405" si="3577">IFERROR($D404*BL404,0)</f>
        <v>0</v>
      </c>
      <c r="BL404" s="561"/>
      <c r="BM404" s="278">
        <f t="shared" ref="BM404:BM405" si="3578">IFERROR($D404*BN404,0)</f>
        <v>0</v>
      </c>
      <c r="BN404" s="561"/>
      <c r="BO404" s="278">
        <f t="shared" ref="BO404:BO405" si="3579">IFERROR($D404*BP404,0)</f>
        <v>0</v>
      </c>
      <c r="BP404" s="561"/>
      <c r="BQ404" s="563">
        <f t="shared" ref="BQ404:BQ405" si="3580">SUM(BN404,BL404,BJ404,BH404,BF404,BD404,BB404,AZ404,AX404,AV404,AT404,AR404,AP404,AN404,AL404,AJ404,AH404,AF404,AD404,AB404,Z404,X404,V404,T404,R404,P404,N404,L404,J404,H404,BP404)</f>
        <v>0</v>
      </c>
      <c r="BR404" s="322">
        <f t="shared" si="3548"/>
        <v>0</v>
      </c>
      <c r="BS404" s="284" t="b">
        <f>D404='Orçamento Detalhado'!J410</f>
        <v>1</v>
      </c>
    </row>
    <row r="405" spans="2:71" ht="18" customHeight="1" outlineLevel="2" thickTop="1" thickBot="1">
      <c r="B405" s="213" t="s">
        <v>857</v>
      </c>
      <c r="C405" s="275" t="str">
        <f>IF(VLOOKUP(B405,'Orçamento Detalhado'!$A$11:$I$531,4,)="","",(VLOOKUP(B405,'Orçamento Detalhado'!$A$11:$I$531,4,)))</f>
        <v/>
      </c>
      <c r="D405" s="276" t="str">
        <f>IF(B405="","",VLOOKUP($B405,'Orçamento Detalhado'!$A$11:$J$531,10,))</f>
        <v/>
      </c>
      <c r="E405" s="277">
        <f t="shared" ref="E405:E436" si="3581">IFERROR(D405/$D$527,0)</f>
        <v>0</v>
      </c>
      <c r="F405" s="574">
        <v>399</v>
      </c>
      <c r="G405" s="278">
        <f t="shared" si="3549"/>
        <v>0</v>
      </c>
      <c r="H405" s="561"/>
      <c r="I405" s="278">
        <f t="shared" si="3550"/>
        <v>0</v>
      </c>
      <c r="J405" s="561"/>
      <c r="K405" s="278">
        <f t="shared" si="3551"/>
        <v>0</v>
      </c>
      <c r="L405" s="561"/>
      <c r="M405" s="278">
        <f t="shared" si="3552"/>
        <v>0</v>
      </c>
      <c r="N405" s="561"/>
      <c r="O405" s="278">
        <f t="shared" si="3553"/>
        <v>0</v>
      </c>
      <c r="P405" s="561"/>
      <c r="Q405" s="278">
        <f t="shared" si="3554"/>
        <v>0</v>
      </c>
      <c r="R405" s="561"/>
      <c r="S405" s="278">
        <f t="shared" si="3555"/>
        <v>0</v>
      </c>
      <c r="T405" s="561"/>
      <c r="U405" s="278">
        <f t="shared" si="3556"/>
        <v>0</v>
      </c>
      <c r="V405" s="561"/>
      <c r="W405" s="278">
        <f t="shared" si="3557"/>
        <v>0</v>
      </c>
      <c r="X405" s="561"/>
      <c r="Y405" s="278">
        <f t="shared" si="3558"/>
        <v>0</v>
      </c>
      <c r="Z405" s="561"/>
      <c r="AA405" s="278">
        <f t="shared" si="3559"/>
        <v>0</v>
      </c>
      <c r="AB405" s="561"/>
      <c r="AC405" s="278">
        <f t="shared" si="3560"/>
        <v>0</v>
      </c>
      <c r="AD405" s="561"/>
      <c r="AE405" s="278">
        <f t="shared" si="3561"/>
        <v>0</v>
      </c>
      <c r="AF405" s="561"/>
      <c r="AG405" s="278">
        <f t="shared" si="3562"/>
        <v>0</v>
      </c>
      <c r="AH405" s="561"/>
      <c r="AI405" s="278">
        <f t="shared" si="3563"/>
        <v>0</v>
      </c>
      <c r="AJ405" s="561"/>
      <c r="AK405" s="278">
        <f t="shared" si="3564"/>
        <v>0</v>
      </c>
      <c r="AL405" s="561"/>
      <c r="AM405" s="278">
        <f t="shared" si="3565"/>
        <v>0</v>
      </c>
      <c r="AN405" s="561"/>
      <c r="AO405" s="278">
        <f t="shared" si="3566"/>
        <v>0</v>
      </c>
      <c r="AP405" s="561"/>
      <c r="AQ405" s="278">
        <f t="shared" si="3567"/>
        <v>0</v>
      </c>
      <c r="AR405" s="561"/>
      <c r="AS405" s="278">
        <f t="shared" si="3568"/>
        <v>0</v>
      </c>
      <c r="AT405" s="561"/>
      <c r="AU405" s="278">
        <f t="shared" si="3569"/>
        <v>0</v>
      </c>
      <c r="AV405" s="561"/>
      <c r="AW405" s="278">
        <f t="shared" si="3570"/>
        <v>0</v>
      </c>
      <c r="AX405" s="561"/>
      <c r="AY405" s="278">
        <f t="shared" si="3571"/>
        <v>0</v>
      </c>
      <c r="AZ405" s="561"/>
      <c r="BA405" s="278">
        <f t="shared" si="3572"/>
        <v>0</v>
      </c>
      <c r="BB405" s="561"/>
      <c r="BC405" s="278">
        <f t="shared" si="3573"/>
        <v>0</v>
      </c>
      <c r="BD405" s="561"/>
      <c r="BE405" s="278">
        <f t="shared" si="3574"/>
        <v>0</v>
      </c>
      <c r="BF405" s="561"/>
      <c r="BG405" s="278">
        <f t="shared" si="3575"/>
        <v>0</v>
      </c>
      <c r="BH405" s="561"/>
      <c r="BI405" s="278">
        <f t="shared" si="3576"/>
        <v>0</v>
      </c>
      <c r="BJ405" s="561"/>
      <c r="BK405" s="278">
        <f t="shared" si="3577"/>
        <v>0</v>
      </c>
      <c r="BL405" s="561"/>
      <c r="BM405" s="278">
        <f t="shared" si="3578"/>
        <v>0</v>
      </c>
      <c r="BN405" s="561"/>
      <c r="BO405" s="278">
        <f t="shared" si="3579"/>
        <v>0</v>
      </c>
      <c r="BP405" s="561"/>
      <c r="BQ405" s="563">
        <f t="shared" si="3580"/>
        <v>0</v>
      </c>
      <c r="BR405" s="322">
        <f t="shared" si="3548"/>
        <v>0</v>
      </c>
      <c r="BS405" s="284" t="b">
        <f>D405='Orçamento Detalhado'!J411</f>
        <v>1</v>
      </c>
    </row>
    <row r="406" spans="2:71" ht="18" customHeight="1" outlineLevel="2" thickTop="1" thickBot="1">
      <c r="B406" s="213" t="s">
        <v>858</v>
      </c>
      <c r="C406" s="275" t="str">
        <f>IF(VLOOKUP(B406,'Orçamento Detalhado'!$A$11:$I$531,4,)="","",(VLOOKUP(B406,'Orçamento Detalhado'!$A$11:$I$531,4,)))</f>
        <v/>
      </c>
      <c r="D406" s="276" t="str">
        <f>IF(B406="","",VLOOKUP($B406,'Orçamento Detalhado'!$A$11:$J$531,10,))</f>
        <v/>
      </c>
      <c r="E406" s="277">
        <f t="shared" si="3581"/>
        <v>0</v>
      </c>
      <c r="F406" s="574">
        <v>400</v>
      </c>
      <c r="G406" s="278">
        <f t="shared" ref="G406" si="3582">IFERROR($D406*H406,0)</f>
        <v>0</v>
      </c>
      <c r="H406" s="561"/>
      <c r="I406" s="278">
        <f t="shared" ref="I406" si="3583">IFERROR($D406*J406,0)</f>
        <v>0</v>
      </c>
      <c r="J406" s="561"/>
      <c r="K406" s="278">
        <f t="shared" ref="K406" si="3584">IFERROR($D406*L406,0)</f>
        <v>0</v>
      </c>
      <c r="L406" s="561"/>
      <c r="M406" s="278">
        <f t="shared" ref="M406" si="3585">IFERROR($D406*N406,0)</f>
        <v>0</v>
      </c>
      <c r="N406" s="561"/>
      <c r="O406" s="278">
        <f t="shared" ref="O406" si="3586">IFERROR($D406*P406,0)</f>
        <v>0</v>
      </c>
      <c r="P406" s="561"/>
      <c r="Q406" s="278">
        <f t="shared" ref="Q406" si="3587">IFERROR($D406*R406,0)</f>
        <v>0</v>
      </c>
      <c r="R406" s="561"/>
      <c r="S406" s="278">
        <f t="shared" ref="S406" si="3588">IFERROR($D406*T406,0)</f>
        <v>0</v>
      </c>
      <c r="T406" s="561"/>
      <c r="U406" s="278">
        <f t="shared" ref="U406" si="3589">IFERROR($D406*V406,0)</f>
        <v>0</v>
      </c>
      <c r="V406" s="561"/>
      <c r="W406" s="278">
        <f t="shared" ref="W406" si="3590">IFERROR($D406*X406,0)</f>
        <v>0</v>
      </c>
      <c r="X406" s="561"/>
      <c r="Y406" s="278">
        <f t="shared" ref="Y406" si="3591">IFERROR($D406*Z406,0)</f>
        <v>0</v>
      </c>
      <c r="Z406" s="561"/>
      <c r="AA406" s="278">
        <f t="shared" ref="AA406" si="3592">IFERROR($D406*AB406,0)</f>
        <v>0</v>
      </c>
      <c r="AB406" s="561"/>
      <c r="AC406" s="278">
        <f t="shared" ref="AC406" si="3593">IFERROR($D406*AD406,0)</f>
        <v>0</v>
      </c>
      <c r="AD406" s="561"/>
      <c r="AE406" s="278">
        <f t="shared" ref="AE406" si="3594">IFERROR($D406*AF406,0)</f>
        <v>0</v>
      </c>
      <c r="AF406" s="561"/>
      <c r="AG406" s="278">
        <f t="shared" ref="AG406" si="3595">IFERROR($D406*AH406,0)</f>
        <v>0</v>
      </c>
      <c r="AH406" s="561"/>
      <c r="AI406" s="278">
        <f t="shared" ref="AI406" si="3596">IFERROR($D406*AJ406,0)</f>
        <v>0</v>
      </c>
      <c r="AJ406" s="561"/>
      <c r="AK406" s="278">
        <f t="shared" ref="AK406" si="3597">IFERROR($D406*AL406,0)</f>
        <v>0</v>
      </c>
      <c r="AL406" s="561"/>
      <c r="AM406" s="278">
        <f t="shared" ref="AM406" si="3598">IFERROR($D406*AN406,0)</f>
        <v>0</v>
      </c>
      <c r="AN406" s="561"/>
      <c r="AO406" s="278">
        <f t="shared" ref="AO406" si="3599">IFERROR($D406*AP406,0)</f>
        <v>0</v>
      </c>
      <c r="AP406" s="561"/>
      <c r="AQ406" s="278">
        <f t="shared" ref="AQ406" si="3600">IFERROR($D406*AR406,0)</f>
        <v>0</v>
      </c>
      <c r="AR406" s="561"/>
      <c r="AS406" s="278">
        <f t="shared" ref="AS406" si="3601">IFERROR($D406*AT406,0)</f>
        <v>0</v>
      </c>
      <c r="AT406" s="561"/>
      <c r="AU406" s="278">
        <f t="shared" ref="AU406" si="3602">IFERROR($D406*AV406,0)</f>
        <v>0</v>
      </c>
      <c r="AV406" s="561"/>
      <c r="AW406" s="278">
        <f t="shared" ref="AW406" si="3603">IFERROR($D406*AX406,0)</f>
        <v>0</v>
      </c>
      <c r="AX406" s="561"/>
      <c r="AY406" s="278">
        <f t="shared" ref="AY406" si="3604">IFERROR($D406*AZ406,0)</f>
        <v>0</v>
      </c>
      <c r="AZ406" s="561"/>
      <c r="BA406" s="278">
        <f t="shared" ref="BA406" si="3605">IFERROR($D406*BB406,0)</f>
        <v>0</v>
      </c>
      <c r="BB406" s="561"/>
      <c r="BC406" s="278">
        <f t="shared" ref="BC406" si="3606">IFERROR($D406*BD406,0)</f>
        <v>0</v>
      </c>
      <c r="BD406" s="561"/>
      <c r="BE406" s="278">
        <f t="shared" ref="BE406" si="3607">IFERROR($D406*BF406,0)</f>
        <v>0</v>
      </c>
      <c r="BF406" s="561"/>
      <c r="BG406" s="278">
        <f t="shared" ref="BG406" si="3608">IFERROR($D406*BH406,0)</f>
        <v>0</v>
      </c>
      <c r="BH406" s="561"/>
      <c r="BI406" s="278">
        <f t="shared" ref="BI406" si="3609">IFERROR($D406*BJ406,0)</f>
        <v>0</v>
      </c>
      <c r="BJ406" s="561"/>
      <c r="BK406" s="278">
        <f t="shared" ref="BK406" si="3610">IFERROR($D406*BL406,0)</f>
        <v>0</v>
      </c>
      <c r="BL406" s="561"/>
      <c r="BM406" s="278">
        <f t="shared" ref="BM406" si="3611">IFERROR($D406*BN406,0)</f>
        <v>0</v>
      </c>
      <c r="BN406" s="561"/>
      <c r="BO406" s="278">
        <f t="shared" ref="BO406" si="3612">IFERROR($D406*BP406,0)</f>
        <v>0</v>
      </c>
      <c r="BP406" s="561"/>
      <c r="BQ406" s="563">
        <f t="shared" ref="BQ406" si="3613">SUM(BN406,BL406,BJ406,BH406,BF406,BD406,BB406,AZ406,AX406,AV406,AT406,AR406,AP406,AN406,AL406,AJ406,AH406,AF406,AD406,AB406,Z406,X406,V406,T406,R406,P406,N406,L406,J406,H406,BP406)</f>
        <v>0</v>
      </c>
      <c r="BR406" s="322">
        <f t="shared" si="3548"/>
        <v>0</v>
      </c>
      <c r="BS406" s="284" t="b">
        <f>D406='Orçamento Detalhado'!J412</f>
        <v>1</v>
      </c>
    </row>
    <row r="407" spans="2:71" ht="18" customHeight="1" outlineLevel="1" thickTop="1" thickBot="1">
      <c r="B407" s="260" t="s">
        <v>859</v>
      </c>
      <c r="C407" s="281" t="str">
        <f>IF(B407="","",VLOOKUP(B407,'Orçamento Detalhado'!$A$11:$I$531,4,))</f>
        <v>GÁS</v>
      </c>
      <c r="D407" s="263">
        <f>SUM(D408:D413)</f>
        <v>0</v>
      </c>
      <c r="E407" s="264">
        <f t="shared" si="3581"/>
        <v>0</v>
      </c>
      <c r="F407" s="574">
        <v>401</v>
      </c>
      <c r="G407" s="265">
        <f>SUM(G408:G413)</f>
        <v>0</v>
      </c>
      <c r="H407" s="560">
        <f t="shared" ref="H407" si="3614">IFERROR(G407/$D407,0)</f>
        <v>0</v>
      </c>
      <c r="I407" s="265">
        <f>SUM(I408:I413)</f>
        <v>0</v>
      </c>
      <c r="J407" s="560">
        <f t="shared" ref="J407:BP407" si="3615">IFERROR(I407/$D407,0)</f>
        <v>0</v>
      </c>
      <c r="K407" s="265">
        <f>SUM(K408:K413)</f>
        <v>0</v>
      </c>
      <c r="L407" s="560">
        <f t="shared" si="3615"/>
        <v>0</v>
      </c>
      <c r="M407" s="265">
        <f>SUM(M408:M413)</f>
        <v>0</v>
      </c>
      <c r="N407" s="560">
        <f t="shared" si="3615"/>
        <v>0</v>
      </c>
      <c r="O407" s="265">
        <f>SUM(O408:O413)</f>
        <v>0</v>
      </c>
      <c r="P407" s="560">
        <f t="shared" si="3615"/>
        <v>0</v>
      </c>
      <c r="Q407" s="265">
        <f>SUM(Q408:Q413)</f>
        <v>0</v>
      </c>
      <c r="R407" s="560">
        <f t="shared" si="3615"/>
        <v>0</v>
      </c>
      <c r="S407" s="265">
        <f>SUM(S408:S413)</f>
        <v>0</v>
      </c>
      <c r="T407" s="560">
        <f t="shared" si="3615"/>
        <v>0</v>
      </c>
      <c r="U407" s="265">
        <f>SUM(U408:U413)</f>
        <v>0</v>
      </c>
      <c r="V407" s="560">
        <f t="shared" si="3615"/>
        <v>0</v>
      </c>
      <c r="W407" s="265">
        <f>SUM(W408:W413)</f>
        <v>0</v>
      </c>
      <c r="X407" s="560">
        <f t="shared" si="3615"/>
        <v>0</v>
      </c>
      <c r="Y407" s="265">
        <f>SUM(Y408:Y413)</f>
        <v>0</v>
      </c>
      <c r="Z407" s="560">
        <f t="shared" si="3615"/>
        <v>0</v>
      </c>
      <c r="AA407" s="265">
        <f>SUM(AA408:AA413)</f>
        <v>0</v>
      </c>
      <c r="AB407" s="560">
        <f t="shared" si="3615"/>
        <v>0</v>
      </c>
      <c r="AC407" s="265">
        <f>SUM(AC408:AC413)</f>
        <v>0</v>
      </c>
      <c r="AD407" s="560">
        <f t="shared" si="3615"/>
        <v>0</v>
      </c>
      <c r="AE407" s="265">
        <f>SUM(AE408:AE413)</f>
        <v>0</v>
      </c>
      <c r="AF407" s="560">
        <f t="shared" si="3615"/>
        <v>0</v>
      </c>
      <c r="AG407" s="265">
        <f>SUM(AG408:AG413)</f>
        <v>0</v>
      </c>
      <c r="AH407" s="560">
        <f t="shared" si="3615"/>
        <v>0</v>
      </c>
      <c r="AI407" s="265">
        <f>SUM(AI408:AI413)</f>
        <v>0</v>
      </c>
      <c r="AJ407" s="560">
        <f t="shared" si="3615"/>
        <v>0</v>
      </c>
      <c r="AK407" s="265">
        <f>SUM(AK408:AK413)</f>
        <v>0</v>
      </c>
      <c r="AL407" s="560">
        <f t="shared" si="3615"/>
        <v>0</v>
      </c>
      <c r="AM407" s="265">
        <f>SUM(AM408:AM413)</f>
        <v>0</v>
      </c>
      <c r="AN407" s="560">
        <f t="shared" si="3615"/>
        <v>0</v>
      </c>
      <c r="AO407" s="265">
        <f>SUM(AO408:AO413)</f>
        <v>0</v>
      </c>
      <c r="AP407" s="560">
        <f t="shared" si="3615"/>
        <v>0</v>
      </c>
      <c r="AQ407" s="265">
        <f>SUM(AQ408:AQ413)</f>
        <v>0</v>
      </c>
      <c r="AR407" s="560">
        <f t="shared" si="3615"/>
        <v>0</v>
      </c>
      <c r="AS407" s="265">
        <f>SUM(AS408:AS413)</f>
        <v>0</v>
      </c>
      <c r="AT407" s="560">
        <f t="shared" si="3615"/>
        <v>0</v>
      </c>
      <c r="AU407" s="265">
        <f>SUM(AU408:AU413)</f>
        <v>0</v>
      </c>
      <c r="AV407" s="560">
        <f t="shared" si="3615"/>
        <v>0</v>
      </c>
      <c r="AW407" s="265">
        <f>SUM(AW408:AW413)</f>
        <v>0</v>
      </c>
      <c r="AX407" s="560">
        <f t="shared" si="3615"/>
        <v>0</v>
      </c>
      <c r="AY407" s="265">
        <f>SUM(AY408:AY413)</f>
        <v>0</v>
      </c>
      <c r="AZ407" s="560">
        <f t="shared" si="3615"/>
        <v>0</v>
      </c>
      <c r="BA407" s="265">
        <f>SUM(BA408:BA413)</f>
        <v>0</v>
      </c>
      <c r="BB407" s="560">
        <f t="shared" si="3615"/>
        <v>0</v>
      </c>
      <c r="BC407" s="265">
        <f>SUM(BC408:BC413)</f>
        <v>0</v>
      </c>
      <c r="BD407" s="560">
        <f t="shared" si="3615"/>
        <v>0</v>
      </c>
      <c r="BE407" s="265">
        <f>SUM(BE408:BE413)</f>
        <v>0</v>
      </c>
      <c r="BF407" s="560">
        <f t="shared" si="3615"/>
        <v>0</v>
      </c>
      <c r="BG407" s="265">
        <f>SUM(BG408:BG413)</f>
        <v>0</v>
      </c>
      <c r="BH407" s="560">
        <f t="shared" si="3615"/>
        <v>0</v>
      </c>
      <c r="BI407" s="265">
        <f>SUM(BI408:BI413)</f>
        <v>0</v>
      </c>
      <c r="BJ407" s="560">
        <f t="shared" si="3615"/>
        <v>0</v>
      </c>
      <c r="BK407" s="265">
        <f>SUM(BK408:BK413)</f>
        <v>0</v>
      </c>
      <c r="BL407" s="560">
        <f t="shared" si="3615"/>
        <v>0</v>
      </c>
      <c r="BM407" s="265">
        <f>SUM(BM408:BM413)</f>
        <v>0</v>
      </c>
      <c r="BN407" s="560">
        <f t="shared" si="3615"/>
        <v>0</v>
      </c>
      <c r="BO407" s="265">
        <f>SUM(BO408:BO413)</f>
        <v>0</v>
      </c>
      <c r="BP407" s="560">
        <f t="shared" si="3615"/>
        <v>0</v>
      </c>
      <c r="BQ407" s="563">
        <f t="shared" si="2992"/>
        <v>0</v>
      </c>
      <c r="BR407" s="322">
        <f t="shared" si="3548"/>
        <v>0</v>
      </c>
      <c r="BS407" s="284" t="b">
        <f>D407='Orçamento Detalhado'!J413</f>
        <v>1</v>
      </c>
    </row>
    <row r="408" spans="2:71" ht="18" customHeight="1" outlineLevel="2" thickTop="1" thickBot="1">
      <c r="B408" s="213" t="s">
        <v>861</v>
      </c>
      <c r="C408" s="275" t="str">
        <f>IF(VLOOKUP(B408,'Orçamento Detalhado'!$A$11:$I$531,4,)="","",(VLOOKUP(B408,'Orçamento Detalhado'!$A$11:$I$531,4,)))</f>
        <v>Rede de distribuição - gás</v>
      </c>
      <c r="D408" s="276" t="str">
        <f>IF(B408="","",VLOOKUP($B408,'Orçamento Detalhado'!$A$11:$J$531,10,))</f>
        <v/>
      </c>
      <c r="E408" s="277">
        <f t="shared" si="3581"/>
        <v>0</v>
      </c>
      <c r="F408" s="574">
        <v>402</v>
      </c>
      <c r="G408" s="278">
        <f t="shared" ref="G408:G429" si="3616">IFERROR($D408*H408,0)</f>
        <v>0</v>
      </c>
      <c r="H408" s="561"/>
      <c r="I408" s="278">
        <f t="shared" ref="I408:I413" si="3617">IFERROR($D408*J408,0)</f>
        <v>0</v>
      </c>
      <c r="J408" s="561"/>
      <c r="K408" s="278">
        <f t="shared" ref="K408:K413" si="3618">IFERROR($D408*L408,0)</f>
        <v>0</v>
      </c>
      <c r="L408" s="561"/>
      <c r="M408" s="278">
        <f t="shared" ref="M408:M413" si="3619">IFERROR($D408*N408,0)</f>
        <v>0</v>
      </c>
      <c r="N408" s="561"/>
      <c r="O408" s="278">
        <f t="shared" ref="O408:O413" si="3620">IFERROR($D408*P408,0)</f>
        <v>0</v>
      </c>
      <c r="P408" s="561"/>
      <c r="Q408" s="278">
        <f t="shared" ref="Q408:Q413" si="3621">IFERROR($D408*R408,0)</f>
        <v>0</v>
      </c>
      <c r="R408" s="561"/>
      <c r="S408" s="278">
        <f t="shared" ref="S408:S413" si="3622">IFERROR($D408*T408,0)</f>
        <v>0</v>
      </c>
      <c r="T408" s="561"/>
      <c r="U408" s="278">
        <f t="shared" ref="U408:U413" si="3623">IFERROR($D408*V408,0)</f>
        <v>0</v>
      </c>
      <c r="V408" s="561"/>
      <c r="W408" s="278">
        <f t="shared" ref="W408:W413" si="3624">IFERROR($D408*X408,0)</f>
        <v>0</v>
      </c>
      <c r="X408" s="561"/>
      <c r="Y408" s="278">
        <f t="shared" ref="Y408:Y413" si="3625">IFERROR($D408*Z408,0)</f>
        <v>0</v>
      </c>
      <c r="Z408" s="561"/>
      <c r="AA408" s="278">
        <f t="shared" ref="AA408:AA413" si="3626">IFERROR($D408*AB408,0)</f>
        <v>0</v>
      </c>
      <c r="AB408" s="561"/>
      <c r="AC408" s="278">
        <f t="shared" ref="AC408:AC413" si="3627">IFERROR($D408*AD408,0)</f>
        <v>0</v>
      </c>
      <c r="AD408" s="561"/>
      <c r="AE408" s="278">
        <f t="shared" ref="AE408:AE413" si="3628">IFERROR($D408*AF408,0)</f>
        <v>0</v>
      </c>
      <c r="AF408" s="561"/>
      <c r="AG408" s="278">
        <f t="shared" ref="AG408:AG413" si="3629">IFERROR($D408*AH408,0)</f>
        <v>0</v>
      </c>
      <c r="AH408" s="561"/>
      <c r="AI408" s="278">
        <f t="shared" ref="AI408:AI413" si="3630">IFERROR($D408*AJ408,0)</f>
        <v>0</v>
      </c>
      <c r="AJ408" s="561"/>
      <c r="AK408" s="278">
        <f t="shared" ref="AK408:AK413" si="3631">IFERROR($D408*AL408,0)</f>
        <v>0</v>
      </c>
      <c r="AL408" s="561"/>
      <c r="AM408" s="278">
        <f t="shared" ref="AM408:AM413" si="3632">IFERROR($D408*AN408,0)</f>
        <v>0</v>
      </c>
      <c r="AN408" s="561"/>
      <c r="AO408" s="278">
        <f t="shared" ref="AO408:AO413" si="3633">IFERROR($D408*AP408,0)</f>
        <v>0</v>
      </c>
      <c r="AP408" s="561"/>
      <c r="AQ408" s="278">
        <f t="shared" ref="AQ408:AQ413" si="3634">IFERROR($D408*AR408,0)</f>
        <v>0</v>
      </c>
      <c r="AR408" s="561"/>
      <c r="AS408" s="278">
        <f t="shared" ref="AS408:AS413" si="3635">IFERROR($D408*AT408,0)</f>
        <v>0</v>
      </c>
      <c r="AT408" s="561"/>
      <c r="AU408" s="278">
        <f t="shared" ref="AU408:AU413" si="3636">IFERROR($D408*AV408,0)</f>
        <v>0</v>
      </c>
      <c r="AV408" s="561"/>
      <c r="AW408" s="278">
        <f t="shared" ref="AW408:AW413" si="3637">IFERROR($D408*AX408,0)</f>
        <v>0</v>
      </c>
      <c r="AX408" s="561"/>
      <c r="AY408" s="278">
        <f t="shared" ref="AY408:AY413" si="3638">IFERROR($D408*AZ408,0)</f>
        <v>0</v>
      </c>
      <c r="AZ408" s="561"/>
      <c r="BA408" s="278">
        <f t="shared" ref="BA408:BA413" si="3639">IFERROR($D408*BB408,0)</f>
        <v>0</v>
      </c>
      <c r="BB408" s="561"/>
      <c r="BC408" s="278">
        <f t="shared" ref="BC408:BC413" si="3640">IFERROR($D408*BD408,0)</f>
        <v>0</v>
      </c>
      <c r="BD408" s="561"/>
      <c r="BE408" s="278">
        <f t="shared" ref="BE408:BE413" si="3641">IFERROR($D408*BF408,0)</f>
        <v>0</v>
      </c>
      <c r="BF408" s="561"/>
      <c r="BG408" s="278">
        <f t="shared" ref="BG408:BG413" si="3642">IFERROR($D408*BH408,0)</f>
        <v>0</v>
      </c>
      <c r="BH408" s="561"/>
      <c r="BI408" s="278">
        <f t="shared" ref="BI408:BI413" si="3643">IFERROR($D408*BJ408,0)</f>
        <v>0</v>
      </c>
      <c r="BJ408" s="561"/>
      <c r="BK408" s="278">
        <f t="shared" ref="BK408:BK413" si="3644">IFERROR($D408*BL408,0)</f>
        <v>0</v>
      </c>
      <c r="BL408" s="561"/>
      <c r="BM408" s="278">
        <f t="shared" ref="BM408:BM413" si="3645">IFERROR($D408*BN408,0)</f>
        <v>0</v>
      </c>
      <c r="BN408" s="561"/>
      <c r="BO408" s="278">
        <f t="shared" ref="BO408:BO413" si="3646">IFERROR($D408*BP408,0)</f>
        <v>0</v>
      </c>
      <c r="BP408" s="561"/>
      <c r="BQ408" s="563">
        <f t="shared" si="2992"/>
        <v>0</v>
      </c>
      <c r="BR408" s="322">
        <f t="shared" si="3548"/>
        <v>0</v>
      </c>
      <c r="BS408" s="284" t="b">
        <f>D408='Orçamento Detalhado'!J414</f>
        <v>1</v>
      </c>
    </row>
    <row r="409" spans="2:71" ht="18" customHeight="1" outlineLevel="2" thickTop="1" thickBot="1">
      <c r="B409" s="213" t="s">
        <v>863</v>
      </c>
      <c r="C409" s="275" t="str">
        <f>IF(VLOOKUP(B409,'Orçamento Detalhado'!$A$11:$I$531,4,)="","",(VLOOKUP(B409,'Orçamento Detalhado'!$A$11:$I$531,4,)))</f>
        <v/>
      </c>
      <c r="D409" s="276" t="str">
        <f>IF(B409="","",VLOOKUP($B409,'Orçamento Detalhado'!$A$11:$J$531,10,))</f>
        <v/>
      </c>
      <c r="E409" s="277">
        <f t="shared" si="3581"/>
        <v>0</v>
      </c>
      <c r="F409" s="574">
        <v>403</v>
      </c>
      <c r="G409" s="278">
        <f t="shared" si="3616"/>
        <v>0</v>
      </c>
      <c r="H409" s="561"/>
      <c r="I409" s="278">
        <f t="shared" si="3617"/>
        <v>0</v>
      </c>
      <c r="J409" s="561"/>
      <c r="K409" s="278">
        <f t="shared" si="3618"/>
        <v>0</v>
      </c>
      <c r="L409" s="561"/>
      <c r="M409" s="278">
        <f t="shared" si="3619"/>
        <v>0</v>
      </c>
      <c r="N409" s="561"/>
      <c r="O409" s="278">
        <f t="shared" si="3620"/>
        <v>0</v>
      </c>
      <c r="P409" s="561"/>
      <c r="Q409" s="278">
        <f t="shared" si="3621"/>
        <v>0</v>
      </c>
      <c r="R409" s="561"/>
      <c r="S409" s="278">
        <f t="shared" si="3622"/>
        <v>0</v>
      </c>
      <c r="T409" s="561"/>
      <c r="U409" s="278">
        <f t="shared" si="3623"/>
        <v>0</v>
      </c>
      <c r="V409" s="561"/>
      <c r="W409" s="278">
        <f t="shared" si="3624"/>
        <v>0</v>
      </c>
      <c r="X409" s="561"/>
      <c r="Y409" s="278">
        <f t="shared" si="3625"/>
        <v>0</v>
      </c>
      <c r="Z409" s="561"/>
      <c r="AA409" s="278">
        <f t="shared" si="3626"/>
        <v>0</v>
      </c>
      <c r="AB409" s="561"/>
      <c r="AC409" s="278">
        <f t="shared" si="3627"/>
        <v>0</v>
      </c>
      <c r="AD409" s="561"/>
      <c r="AE409" s="278">
        <f t="shared" si="3628"/>
        <v>0</v>
      </c>
      <c r="AF409" s="561"/>
      <c r="AG409" s="278">
        <f t="shared" si="3629"/>
        <v>0</v>
      </c>
      <c r="AH409" s="561"/>
      <c r="AI409" s="278">
        <f t="shared" si="3630"/>
        <v>0</v>
      </c>
      <c r="AJ409" s="561"/>
      <c r="AK409" s="278">
        <f t="shared" si="3631"/>
        <v>0</v>
      </c>
      <c r="AL409" s="561"/>
      <c r="AM409" s="278">
        <f t="shared" si="3632"/>
        <v>0</v>
      </c>
      <c r="AN409" s="561"/>
      <c r="AO409" s="278">
        <f t="shared" si="3633"/>
        <v>0</v>
      </c>
      <c r="AP409" s="561"/>
      <c r="AQ409" s="278">
        <f t="shared" si="3634"/>
        <v>0</v>
      </c>
      <c r="AR409" s="561"/>
      <c r="AS409" s="278">
        <f t="shared" si="3635"/>
        <v>0</v>
      </c>
      <c r="AT409" s="561"/>
      <c r="AU409" s="278">
        <f t="shared" si="3636"/>
        <v>0</v>
      </c>
      <c r="AV409" s="561"/>
      <c r="AW409" s="278">
        <f t="shared" si="3637"/>
        <v>0</v>
      </c>
      <c r="AX409" s="561"/>
      <c r="AY409" s="278">
        <f t="shared" si="3638"/>
        <v>0</v>
      </c>
      <c r="AZ409" s="561"/>
      <c r="BA409" s="278">
        <f t="shared" si="3639"/>
        <v>0</v>
      </c>
      <c r="BB409" s="561"/>
      <c r="BC409" s="278">
        <f t="shared" si="3640"/>
        <v>0</v>
      </c>
      <c r="BD409" s="561"/>
      <c r="BE409" s="278">
        <f t="shared" si="3641"/>
        <v>0</v>
      </c>
      <c r="BF409" s="561"/>
      <c r="BG409" s="278">
        <f t="shared" si="3642"/>
        <v>0</v>
      </c>
      <c r="BH409" s="561"/>
      <c r="BI409" s="278">
        <f t="shared" si="3643"/>
        <v>0</v>
      </c>
      <c r="BJ409" s="561"/>
      <c r="BK409" s="278">
        <f t="shared" si="3644"/>
        <v>0</v>
      </c>
      <c r="BL409" s="561"/>
      <c r="BM409" s="278">
        <f t="shared" si="3645"/>
        <v>0</v>
      </c>
      <c r="BN409" s="561"/>
      <c r="BO409" s="278">
        <f t="shared" si="3646"/>
        <v>0</v>
      </c>
      <c r="BP409" s="561"/>
      <c r="BQ409" s="563">
        <f t="shared" si="2992"/>
        <v>0</v>
      </c>
      <c r="BR409" s="322">
        <f t="shared" si="3548"/>
        <v>0</v>
      </c>
      <c r="BS409" s="284" t="b">
        <f>D409='Orçamento Detalhado'!J415</f>
        <v>1</v>
      </c>
    </row>
    <row r="410" spans="2:71" ht="18" customHeight="1" outlineLevel="2" thickTop="1" thickBot="1">
      <c r="B410" s="213" t="s">
        <v>864</v>
      </c>
      <c r="C410" s="275" t="str">
        <f>IF(VLOOKUP(B410,'Orçamento Detalhado'!$A$11:$I$531,4,)="","",(VLOOKUP(B410,'Orçamento Detalhado'!$A$11:$I$531,4,)))</f>
        <v/>
      </c>
      <c r="D410" s="276" t="str">
        <f>IF(B410="","",VLOOKUP($B410,'Orçamento Detalhado'!$A$11:$J$531,10,))</f>
        <v/>
      </c>
      <c r="E410" s="277">
        <f t="shared" si="3581"/>
        <v>0</v>
      </c>
      <c r="F410" s="574">
        <v>404</v>
      </c>
      <c r="G410" s="278">
        <f t="shared" si="3616"/>
        <v>0</v>
      </c>
      <c r="H410" s="561"/>
      <c r="I410" s="278">
        <f t="shared" si="3617"/>
        <v>0</v>
      </c>
      <c r="J410" s="561"/>
      <c r="K410" s="278">
        <f t="shared" si="3618"/>
        <v>0</v>
      </c>
      <c r="L410" s="561"/>
      <c r="M410" s="278">
        <f t="shared" si="3619"/>
        <v>0</v>
      </c>
      <c r="N410" s="561"/>
      <c r="O410" s="278">
        <f t="shared" si="3620"/>
        <v>0</v>
      </c>
      <c r="P410" s="561"/>
      <c r="Q410" s="278">
        <f t="shared" si="3621"/>
        <v>0</v>
      </c>
      <c r="R410" s="561"/>
      <c r="S410" s="278">
        <f t="shared" si="3622"/>
        <v>0</v>
      </c>
      <c r="T410" s="561"/>
      <c r="U410" s="278">
        <f t="shared" si="3623"/>
        <v>0</v>
      </c>
      <c r="V410" s="561"/>
      <c r="W410" s="278">
        <f t="shared" si="3624"/>
        <v>0</v>
      </c>
      <c r="X410" s="561"/>
      <c r="Y410" s="278">
        <f t="shared" si="3625"/>
        <v>0</v>
      </c>
      <c r="Z410" s="561"/>
      <c r="AA410" s="278">
        <f t="shared" si="3626"/>
        <v>0</v>
      </c>
      <c r="AB410" s="561"/>
      <c r="AC410" s="278">
        <f t="shared" si="3627"/>
        <v>0</v>
      </c>
      <c r="AD410" s="561"/>
      <c r="AE410" s="278">
        <f t="shared" si="3628"/>
        <v>0</v>
      </c>
      <c r="AF410" s="561"/>
      <c r="AG410" s="278">
        <f t="shared" si="3629"/>
        <v>0</v>
      </c>
      <c r="AH410" s="561"/>
      <c r="AI410" s="278">
        <f t="shared" si="3630"/>
        <v>0</v>
      </c>
      <c r="AJ410" s="561"/>
      <c r="AK410" s="278">
        <f t="shared" si="3631"/>
        <v>0</v>
      </c>
      <c r="AL410" s="561"/>
      <c r="AM410" s="278">
        <f t="shared" si="3632"/>
        <v>0</v>
      </c>
      <c r="AN410" s="561"/>
      <c r="AO410" s="278">
        <f t="shared" si="3633"/>
        <v>0</v>
      </c>
      <c r="AP410" s="561"/>
      <c r="AQ410" s="278">
        <f t="shared" si="3634"/>
        <v>0</v>
      </c>
      <c r="AR410" s="561"/>
      <c r="AS410" s="278">
        <f t="shared" si="3635"/>
        <v>0</v>
      </c>
      <c r="AT410" s="561"/>
      <c r="AU410" s="278">
        <f t="shared" si="3636"/>
        <v>0</v>
      </c>
      <c r="AV410" s="561"/>
      <c r="AW410" s="278">
        <f t="shared" si="3637"/>
        <v>0</v>
      </c>
      <c r="AX410" s="561"/>
      <c r="AY410" s="278">
        <f t="shared" si="3638"/>
        <v>0</v>
      </c>
      <c r="AZ410" s="561"/>
      <c r="BA410" s="278">
        <f t="shared" si="3639"/>
        <v>0</v>
      </c>
      <c r="BB410" s="561"/>
      <c r="BC410" s="278">
        <f t="shared" si="3640"/>
        <v>0</v>
      </c>
      <c r="BD410" s="561"/>
      <c r="BE410" s="278">
        <f t="shared" si="3641"/>
        <v>0</v>
      </c>
      <c r="BF410" s="561"/>
      <c r="BG410" s="278">
        <f t="shared" si="3642"/>
        <v>0</v>
      </c>
      <c r="BH410" s="561"/>
      <c r="BI410" s="278">
        <f t="shared" si="3643"/>
        <v>0</v>
      </c>
      <c r="BJ410" s="561"/>
      <c r="BK410" s="278">
        <f t="shared" si="3644"/>
        <v>0</v>
      </c>
      <c r="BL410" s="561"/>
      <c r="BM410" s="278">
        <f t="shared" si="3645"/>
        <v>0</v>
      </c>
      <c r="BN410" s="561"/>
      <c r="BO410" s="278">
        <f t="shared" si="3646"/>
        <v>0</v>
      </c>
      <c r="BP410" s="561"/>
      <c r="BQ410" s="563">
        <f t="shared" si="2992"/>
        <v>0</v>
      </c>
      <c r="BR410" s="322">
        <f t="shared" si="3548"/>
        <v>0</v>
      </c>
      <c r="BS410" s="284" t="b">
        <f>D410='Orçamento Detalhado'!J416</f>
        <v>1</v>
      </c>
    </row>
    <row r="411" spans="2:71" ht="18" customHeight="1" outlineLevel="2" thickTop="1" thickBot="1">
      <c r="B411" s="213" t="s">
        <v>865</v>
      </c>
      <c r="C411" s="275" t="str">
        <f>IF(VLOOKUP(B411,'Orçamento Detalhado'!$A$11:$I$531,4,)="","",(VLOOKUP(B411,'Orçamento Detalhado'!$A$11:$I$531,4,)))</f>
        <v/>
      </c>
      <c r="D411" s="276" t="str">
        <f>IF(B411="","",VLOOKUP($B411,'Orçamento Detalhado'!$A$11:$J$531,10,))</f>
        <v/>
      </c>
      <c r="E411" s="277">
        <f t="shared" si="3581"/>
        <v>0</v>
      </c>
      <c r="F411" s="574">
        <v>405</v>
      </c>
      <c r="G411" s="278">
        <f t="shared" si="3616"/>
        <v>0</v>
      </c>
      <c r="H411" s="561"/>
      <c r="I411" s="278">
        <f t="shared" si="3617"/>
        <v>0</v>
      </c>
      <c r="J411" s="561"/>
      <c r="K411" s="278">
        <f t="shared" si="3618"/>
        <v>0</v>
      </c>
      <c r="L411" s="561"/>
      <c r="M411" s="278">
        <f t="shared" si="3619"/>
        <v>0</v>
      </c>
      <c r="N411" s="561"/>
      <c r="O411" s="278">
        <f t="shared" si="3620"/>
        <v>0</v>
      </c>
      <c r="P411" s="561"/>
      <c r="Q411" s="278">
        <f t="shared" si="3621"/>
        <v>0</v>
      </c>
      <c r="R411" s="561"/>
      <c r="S411" s="278">
        <f t="shared" si="3622"/>
        <v>0</v>
      </c>
      <c r="T411" s="561"/>
      <c r="U411" s="278">
        <f t="shared" si="3623"/>
        <v>0</v>
      </c>
      <c r="V411" s="561"/>
      <c r="W411" s="278">
        <f t="shared" si="3624"/>
        <v>0</v>
      </c>
      <c r="X411" s="561"/>
      <c r="Y411" s="278">
        <f t="shared" si="3625"/>
        <v>0</v>
      </c>
      <c r="Z411" s="561"/>
      <c r="AA411" s="278">
        <f t="shared" si="3626"/>
        <v>0</v>
      </c>
      <c r="AB411" s="561"/>
      <c r="AC411" s="278">
        <f t="shared" si="3627"/>
        <v>0</v>
      </c>
      <c r="AD411" s="561"/>
      <c r="AE411" s="278">
        <f t="shared" si="3628"/>
        <v>0</v>
      </c>
      <c r="AF411" s="561"/>
      <c r="AG411" s="278">
        <f t="shared" si="3629"/>
        <v>0</v>
      </c>
      <c r="AH411" s="561"/>
      <c r="AI411" s="278">
        <f t="shared" si="3630"/>
        <v>0</v>
      </c>
      <c r="AJ411" s="561"/>
      <c r="AK411" s="278">
        <f t="shared" si="3631"/>
        <v>0</v>
      </c>
      <c r="AL411" s="561"/>
      <c r="AM411" s="278">
        <f t="shared" si="3632"/>
        <v>0</v>
      </c>
      <c r="AN411" s="561"/>
      <c r="AO411" s="278">
        <f t="shared" si="3633"/>
        <v>0</v>
      </c>
      <c r="AP411" s="561"/>
      <c r="AQ411" s="278">
        <f t="shared" si="3634"/>
        <v>0</v>
      </c>
      <c r="AR411" s="561"/>
      <c r="AS411" s="278">
        <f t="shared" si="3635"/>
        <v>0</v>
      </c>
      <c r="AT411" s="561"/>
      <c r="AU411" s="278">
        <f t="shared" si="3636"/>
        <v>0</v>
      </c>
      <c r="AV411" s="561"/>
      <c r="AW411" s="278">
        <f t="shared" si="3637"/>
        <v>0</v>
      </c>
      <c r="AX411" s="561"/>
      <c r="AY411" s="278">
        <f t="shared" si="3638"/>
        <v>0</v>
      </c>
      <c r="AZ411" s="561"/>
      <c r="BA411" s="278">
        <f t="shared" si="3639"/>
        <v>0</v>
      </c>
      <c r="BB411" s="561"/>
      <c r="BC411" s="278">
        <f t="shared" si="3640"/>
        <v>0</v>
      </c>
      <c r="BD411" s="561"/>
      <c r="BE411" s="278">
        <f t="shared" si="3641"/>
        <v>0</v>
      </c>
      <c r="BF411" s="561"/>
      <c r="BG411" s="278">
        <f t="shared" si="3642"/>
        <v>0</v>
      </c>
      <c r="BH411" s="561"/>
      <c r="BI411" s="278">
        <f t="shared" si="3643"/>
        <v>0</v>
      </c>
      <c r="BJ411" s="561"/>
      <c r="BK411" s="278">
        <f t="shared" si="3644"/>
        <v>0</v>
      </c>
      <c r="BL411" s="561"/>
      <c r="BM411" s="278">
        <f t="shared" si="3645"/>
        <v>0</v>
      </c>
      <c r="BN411" s="561"/>
      <c r="BO411" s="278">
        <f t="shared" si="3646"/>
        <v>0</v>
      </c>
      <c r="BP411" s="561"/>
      <c r="BQ411" s="563">
        <f t="shared" si="2992"/>
        <v>0</v>
      </c>
      <c r="BR411" s="322">
        <f t="shared" si="3548"/>
        <v>0</v>
      </c>
      <c r="BS411" s="284" t="b">
        <f>D411='Orçamento Detalhado'!J417</f>
        <v>1</v>
      </c>
    </row>
    <row r="412" spans="2:71" ht="18" customHeight="1" outlineLevel="2" thickTop="1" thickBot="1">
      <c r="B412" s="213" t="s">
        <v>866</v>
      </c>
      <c r="C412" s="275" t="str">
        <f>IF(VLOOKUP(B412,'Orçamento Detalhado'!$A$11:$I$531,4,)="","",(VLOOKUP(B412,'Orçamento Detalhado'!$A$11:$I$531,4,)))</f>
        <v/>
      </c>
      <c r="D412" s="276" t="str">
        <f>IF(B412="","",VLOOKUP($B412,'Orçamento Detalhado'!$A$11:$J$531,10,))</f>
        <v/>
      </c>
      <c r="E412" s="277">
        <f t="shared" si="3581"/>
        <v>0</v>
      </c>
      <c r="F412" s="574">
        <v>406</v>
      </c>
      <c r="G412" s="278">
        <f t="shared" si="3616"/>
        <v>0</v>
      </c>
      <c r="H412" s="561"/>
      <c r="I412" s="278">
        <f t="shared" si="3617"/>
        <v>0</v>
      </c>
      <c r="J412" s="561"/>
      <c r="K412" s="278">
        <f t="shared" si="3618"/>
        <v>0</v>
      </c>
      <c r="L412" s="561"/>
      <c r="M412" s="278">
        <f t="shared" si="3619"/>
        <v>0</v>
      </c>
      <c r="N412" s="561"/>
      <c r="O412" s="278">
        <f t="shared" si="3620"/>
        <v>0</v>
      </c>
      <c r="P412" s="561"/>
      <c r="Q412" s="278">
        <f t="shared" si="3621"/>
        <v>0</v>
      </c>
      <c r="R412" s="561"/>
      <c r="S412" s="278">
        <f t="shared" si="3622"/>
        <v>0</v>
      </c>
      <c r="T412" s="561"/>
      <c r="U412" s="278">
        <f t="shared" si="3623"/>
        <v>0</v>
      </c>
      <c r="V412" s="561"/>
      <c r="W412" s="278">
        <f t="shared" si="3624"/>
        <v>0</v>
      </c>
      <c r="X412" s="561"/>
      <c r="Y412" s="278">
        <f t="shared" si="3625"/>
        <v>0</v>
      </c>
      <c r="Z412" s="561"/>
      <c r="AA412" s="278">
        <f t="shared" si="3626"/>
        <v>0</v>
      </c>
      <c r="AB412" s="561"/>
      <c r="AC412" s="278">
        <f t="shared" si="3627"/>
        <v>0</v>
      </c>
      <c r="AD412" s="561"/>
      <c r="AE412" s="278">
        <f t="shared" si="3628"/>
        <v>0</v>
      </c>
      <c r="AF412" s="561"/>
      <c r="AG412" s="278">
        <f t="shared" si="3629"/>
        <v>0</v>
      </c>
      <c r="AH412" s="561"/>
      <c r="AI412" s="278">
        <f t="shared" si="3630"/>
        <v>0</v>
      </c>
      <c r="AJ412" s="561"/>
      <c r="AK412" s="278">
        <f t="shared" si="3631"/>
        <v>0</v>
      </c>
      <c r="AL412" s="561"/>
      <c r="AM412" s="278">
        <f t="shared" si="3632"/>
        <v>0</v>
      </c>
      <c r="AN412" s="561"/>
      <c r="AO412" s="278">
        <f t="shared" si="3633"/>
        <v>0</v>
      </c>
      <c r="AP412" s="561"/>
      <c r="AQ412" s="278">
        <f t="shared" si="3634"/>
        <v>0</v>
      </c>
      <c r="AR412" s="561"/>
      <c r="AS412" s="278">
        <f t="shared" si="3635"/>
        <v>0</v>
      </c>
      <c r="AT412" s="561"/>
      <c r="AU412" s="278">
        <f t="shared" si="3636"/>
        <v>0</v>
      </c>
      <c r="AV412" s="561"/>
      <c r="AW412" s="278">
        <f t="shared" si="3637"/>
        <v>0</v>
      </c>
      <c r="AX412" s="561"/>
      <c r="AY412" s="278">
        <f t="shared" si="3638"/>
        <v>0</v>
      </c>
      <c r="AZ412" s="561"/>
      <c r="BA412" s="278">
        <f t="shared" si="3639"/>
        <v>0</v>
      </c>
      <c r="BB412" s="561"/>
      <c r="BC412" s="278">
        <f t="shared" si="3640"/>
        <v>0</v>
      </c>
      <c r="BD412" s="561"/>
      <c r="BE412" s="278">
        <f t="shared" si="3641"/>
        <v>0</v>
      </c>
      <c r="BF412" s="561"/>
      <c r="BG412" s="278">
        <f t="shared" si="3642"/>
        <v>0</v>
      </c>
      <c r="BH412" s="561"/>
      <c r="BI412" s="278">
        <f t="shared" si="3643"/>
        <v>0</v>
      </c>
      <c r="BJ412" s="561"/>
      <c r="BK412" s="278">
        <f t="shared" si="3644"/>
        <v>0</v>
      </c>
      <c r="BL412" s="561"/>
      <c r="BM412" s="278">
        <f t="shared" si="3645"/>
        <v>0</v>
      </c>
      <c r="BN412" s="561"/>
      <c r="BO412" s="278">
        <f t="shared" si="3646"/>
        <v>0</v>
      </c>
      <c r="BP412" s="561"/>
      <c r="BQ412" s="563">
        <f t="shared" si="2992"/>
        <v>0</v>
      </c>
      <c r="BR412" s="322">
        <f t="shared" si="3548"/>
        <v>0</v>
      </c>
      <c r="BS412" s="284" t="b">
        <f>D412='Orçamento Detalhado'!J418</f>
        <v>1</v>
      </c>
    </row>
    <row r="413" spans="2:71" ht="18" customHeight="1" outlineLevel="2" thickTop="1" thickBot="1">
      <c r="B413" s="213" t="s">
        <v>867</v>
      </c>
      <c r="C413" s="275" t="str">
        <f>IF(VLOOKUP(B413,'Orçamento Detalhado'!$A$11:$I$531,4,)="","",(VLOOKUP(B413,'Orçamento Detalhado'!$A$11:$I$531,4,)))</f>
        <v/>
      </c>
      <c r="D413" s="276" t="str">
        <f>IF(B413="","",VLOOKUP($B413,'Orçamento Detalhado'!$A$11:$J$531,10,))</f>
        <v/>
      </c>
      <c r="E413" s="277">
        <f t="shared" si="3581"/>
        <v>0</v>
      </c>
      <c r="F413" s="574">
        <v>407</v>
      </c>
      <c r="G413" s="278">
        <f t="shared" si="3616"/>
        <v>0</v>
      </c>
      <c r="H413" s="561"/>
      <c r="I413" s="278">
        <f t="shared" si="3617"/>
        <v>0</v>
      </c>
      <c r="J413" s="561"/>
      <c r="K413" s="278">
        <f t="shared" si="3618"/>
        <v>0</v>
      </c>
      <c r="L413" s="561"/>
      <c r="M413" s="278">
        <f t="shared" si="3619"/>
        <v>0</v>
      </c>
      <c r="N413" s="561"/>
      <c r="O413" s="278">
        <f t="shared" si="3620"/>
        <v>0</v>
      </c>
      <c r="P413" s="561"/>
      <c r="Q413" s="278">
        <f t="shared" si="3621"/>
        <v>0</v>
      </c>
      <c r="R413" s="561"/>
      <c r="S413" s="278">
        <f t="shared" si="3622"/>
        <v>0</v>
      </c>
      <c r="T413" s="561"/>
      <c r="U413" s="278">
        <f t="shared" si="3623"/>
        <v>0</v>
      </c>
      <c r="V413" s="561"/>
      <c r="W413" s="278">
        <f t="shared" si="3624"/>
        <v>0</v>
      </c>
      <c r="X413" s="561"/>
      <c r="Y413" s="278">
        <f t="shared" si="3625"/>
        <v>0</v>
      </c>
      <c r="Z413" s="561"/>
      <c r="AA413" s="278">
        <f t="shared" si="3626"/>
        <v>0</v>
      </c>
      <c r="AB413" s="561"/>
      <c r="AC413" s="278">
        <f t="shared" si="3627"/>
        <v>0</v>
      </c>
      <c r="AD413" s="561"/>
      <c r="AE413" s="278">
        <f t="shared" si="3628"/>
        <v>0</v>
      </c>
      <c r="AF413" s="561"/>
      <c r="AG413" s="278">
        <f t="shared" si="3629"/>
        <v>0</v>
      </c>
      <c r="AH413" s="561"/>
      <c r="AI413" s="278">
        <f t="shared" si="3630"/>
        <v>0</v>
      </c>
      <c r="AJ413" s="561"/>
      <c r="AK413" s="278">
        <f t="shared" si="3631"/>
        <v>0</v>
      </c>
      <c r="AL413" s="561"/>
      <c r="AM413" s="278">
        <f t="shared" si="3632"/>
        <v>0</v>
      </c>
      <c r="AN413" s="561"/>
      <c r="AO413" s="278">
        <f t="shared" si="3633"/>
        <v>0</v>
      </c>
      <c r="AP413" s="561"/>
      <c r="AQ413" s="278">
        <f t="shared" si="3634"/>
        <v>0</v>
      </c>
      <c r="AR413" s="561"/>
      <c r="AS413" s="278">
        <f t="shared" si="3635"/>
        <v>0</v>
      </c>
      <c r="AT413" s="561"/>
      <c r="AU413" s="278">
        <f t="shared" si="3636"/>
        <v>0</v>
      </c>
      <c r="AV413" s="561"/>
      <c r="AW413" s="278">
        <f t="shared" si="3637"/>
        <v>0</v>
      </c>
      <c r="AX413" s="561"/>
      <c r="AY413" s="278">
        <f t="shared" si="3638"/>
        <v>0</v>
      </c>
      <c r="AZ413" s="561"/>
      <c r="BA413" s="278">
        <f t="shared" si="3639"/>
        <v>0</v>
      </c>
      <c r="BB413" s="561"/>
      <c r="BC413" s="278">
        <f t="shared" si="3640"/>
        <v>0</v>
      </c>
      <c r="BD413" s="561"/>
      <c r="BE413" s="278">
        <f t="shared" si="3641"/>
        <v>0</v>
      </c>
      <c r="BF413" s="561"/>
      <c r="BG413" s="278">
        <f t="shared" si="3642"/>
        <v>0</v>
      </c>
      <c r="BH413" s="561"/>
      <c r="BI413" s="278">
        <f t="shared" si="3643"/>
        <v>0</v>
      </c>
      <c r="BJ413" s="561"/>
      <c r="BK413" s="278">
        <f t="shared" si="3644"/>
        <v>0</v>
      </c>
      <c r="BL413" s="561"/>
      <c r="BM413" s="278">
        <f t="shared" si="3645"/>
        <v>0</v>
      </c>
      <c r="BN413" s="561"/>
      <c r="BO413" s="278">
        <f t="shared" si="3646"/>
        <v>0</v>
      </c>
      <c r="BP413" s="561"/>
      <c r="BQ413" s="563">
        <f t="shared" si="2992"/>
        <v>0</v>
      </c>
      <c r="BR413" s="322">
        <f t="shared" si="3548"/>
        <v>0</v>
      </c>
      <c r="BS413" s="284" t="b">
        <f>D413='Orçamento Detalhado'!J419</f>
        <v>1</v>
      </c>
    </row>
    <row r="414" spans="2:71" ht="18" customHeight="1" outlineLevel="1" thickTop="1" thickBot="1">
      <c r="B414" s="260" t="s">
        <v>868</v>
      </c>
      <c r="C414" s="281" t="str">
        <f>IF(B414="","",VLOOKUP(B414,'Orçamento Detalhado'!$A$11:$I$531,4,))</f>
        <v>PAVIMENTAÇÃO</v>
      </c>
      <c r="D414" s="263">
        <f>SUM(D415:D425)</f>
        <v>0</v>
      </c>
      <c r="E414" s="264">
        <f t="shared" si="3581"/>
        <v>0</v>
      </c>
      <c r="F414" s="574">
        <v>408</v>
      </c>
      <c r="G414" s="263">
        <f>SUM(G415:G425)</f>
        <v>0</v>
      </c>
      <c r="H414" s="560">
        <f t="shared" ref="H414" si="3647">IFERROR(G414/$D414,0)</f>
        <v>0</v>
      </c>
      <c r="I414" s="263">
        <f>SUM(I415:I425)</f>
        <v>0</v>
      </c>
      <c r="J414" s="560">
        <f t="shared" ref="J414:BP414" si="3648">IFERROR(I414/$D414,0)</f>
        <v>0</v>
      </c>
      <c r="K414" s="263">
        <f t="shared" ref="K414" si="3649">SUM(K415:K425)</f>
        <v>0</v>
      </c>
      <c r="L414" s="560">
        <f t="shared" si="3648"/>
        <v>0</v>
      </c>
      <c r="M414" s="263">
        <f t="shared" ref="M414" si="3650">SUM(M415:M425)</f>
        <v>0</v>
      </c>
      <c r="N414" s="560">
        <f t="shared" si="3648"/>
        <v>0</v>
      </c>
      <c r="O414" s="263">
        <f t="shared" ref="O414" si="3651">SUM(O415:O425)</f>
        <v>0</v>
      </c>
      <c r="P414" s="560">
        <f t="shared" si="3648"/>
        <v>0</v>
      </c>
      <c r="Q414" s="263">
        <f t="shared" ref="Q414" si="3652">SUM(Q415:Q425)</f>
        <v>0</v>
      </c>
      <c r="R414" s="560">
        <f t="shared" si="3648"/>
        <v>0</v>
      </c>
      <c r="S414" s="263">
        <f t="shared" ref="S414" si="3653">SUM(S415:S425)</f>
        <v>0</v>
      </c>
      <c r="T414" s="560">
        <f t="shared" si="3648"/>
        <v>0</v>
      </c>
      <c r="U414" s="263">
        <f t="shared" ref="U414" si="3654">SUM(U415:U425)</f>
        <v>0</v>
      </c>
      <c r="V414" s="560">
        <f t="shared" si="3648"/>
        <v>0</v>
      </c>
      <c r="W414" s="263">
        <f t="shared" ref="W414" si="3655">SUM(W415:W425)</f>
        <v>0</v>
      </c>
      <c r="X414" s="560">
        <f t="shared" si="3648"/>
        <v>0</v>
      </c>
      <c r="Y414" s="263">
        <f t="shared" ref="Y414" si="3656">SUM(Y415:Y425)</f>
        <v>0</v>
      </c>
      <c r="Z414" s="560">
        <f t="shared" si="3648"/>
        <v>0</v>
      </c>
      <c r="AA414" s="263">
        <f t="shared" ref="AA414" si="3657">SUM(AA415:AA425)</f>
        <v>0</v>
      </c>
      <c r="AB414" s="560">
        <f t="shared" si="3648"/>
        <v>0</v>
      </c>
      <c r="AC414" s="263">
        <f t="shared" ref="AC414" si="3658">SUM(AC415:AC425)</f>
        <v>0</v>
      </c>
      <c r="AD414" s="560">
        <f t="shared" si="3648"/>
        <v>0</v>
      </c>
      <c r="AE414" s="263">
        <f t="shared" ref="AE414" si="3659">SUM(AE415:AE425)</f>
        <v>0</v>
      </c>
      <c r="AF414" s="560">
        <f t="shared" si="3648"/>
        <v>0</v>
      </c>
      <c r="AG414" s="263">
        <f t="shared" ref="AG414" si="3660">SUM(AG415:AG425)</f>
        <v>0</v>
      </c>
      <c r="AH414" s="560">
        <f t="shared" si="3648"/>
        <v>0</v>
      </c>
      <c r="AI414" s="263">
        <f t="shared" ref="AI414" si="3661">SUM(AI415:AI425)</f>
        <v>0</v>
      </c>
      <c r="AJ414" s="560">
        <f t="shared" si="3648"/>
        <v>0</v>
      </c>
      <c r="AK414" s="263">
        <f t="shared" ref="AK414" si="3662">SUM(AK415:AK425)</f>
        <v>0</v>
      </c>
      <c r="AL414" s="560">
        <f t="shared" si="3648"/>
        <v>0</v>
      </c>
      <c r="AM414" s="263">
        <f t="shared" ref="AM414" si="3663">SUM(AM415:AM425)</f>
        <v>0</v>
      </c>
      <c r="AN414" s="560">
        <f t="shared" si="3648"/>
        <v>0</v>
      </c>
      <c r="AO414" s="263">
        <f t="shared" ref="AO414" si="3664">SUM(AO415:AO425)</f>
        <v>0</v>
      </c>
      <c r="AP414" s="560">
        <f t="shared" si="3648"/>
        <v>0</v>
      </c>
      <c r="AQ414" s="263">
        <f t="shared" ref="AQ414" si="3665">SUM(AQ415:AQ425)</f>
        <v>0</v>
      </c>
      <c r="AR414" s="560">
        <f t="shared" si="3648"/>
        <v>0</v>
      </c>
      <c r="AS414" s="263">
        <f t="shared" ref="AS414" si="3666">SUM(AS415:AS425)</f>
        <v>0</v>
      </c>
      <c r="AT414" s="560">
        <f t="shared" si="3648"/>
        <v>0</v>
      </c>
      <c r="AU414" s="263">
        <f t="shared" ref="AU414" si="3667">SUM(AU415:AU425)</f>
        <v>0</v>
      </c>
      <c r="AV414" s="560">
        <f t="shared" si="3648"/>
        <v>0</v>
      </c>
      <c r="AW414" s="263">
        <f t="shared" ref="AW414" si="3668">SUM(AW415:AW425)</f>
        <v>0</v>
      </c>
      <c r="AX414" s="560">
        <f t="shared" si="3648"/>
        <v>0</v>
      </c>
      <c r="AY414" s="263">
        <f t="shared" ref="AY414" si="3669">SUM(AY415:AY425)</f>
        <v>0</v>
      </c>
      <c r="AZ414" s="560">
        <f t="shared" si="3648"/>
        <v>0</v>
      </c>
      <c r="BA414" s="263">
        <f t="shared" ref="BA414" si="3670">SUM(BA415:BA425)</f>
        <v>0</v>
      </c>
      <c r="BB414" s="560">
        <f t="shared" si="3648"/>
        <v>0</v>
      </c>
      <c r="BC414" s="263">
        <f t="shared" ref="BC414" si="3671">SUM(BC415:BC425)</f>
        <v>0</v>
      </c>
      <c r="BD414" s="560">
        <f t="shared" si="3648"/>
        <v>0</v>
      </c>
      <c r="BE414" s="263">
        <f t="shared" ref="BE414" si="3672">SUM(BE415:BE425)</f>
        <v>0</v>
      </c>
      <c r="BF414" s="560">
        <f t="shared" si="3648"/>
        <v>0</v>
      </c>
      <c r="BG414" s="263">
        <f t="shared" ref="BG414" si="3673">SUM(BG415:BG425)</f>
        <v>0</v>
      </c>
      <c r="BH414" s="560">
        <f t="shared" si="3648"/>
        <v>0</v>
      </c>
      <c r="BI414" s="263">
        <f>SUM(BI415:BI425)</f>
        <v>0</v>
      </c>
      <c r="BJ414" s="560">
        <f t="shared" si="3648"/>
        <v>0</v>
      </c>
      <c r="BK414" s="263">
        <f t="shared" ref="BK414" si="3674">SUM(BK415:BK425)</f>
        <v>0</v>
      </c>
      <c r="BL414" s="560">
        <f t="shared" si="3648"/>
        <v>0</v>
      </c>
      <c r="BM414" s="263">
        <f>SUM(BM415:BM425)</f>
        <v>0</v>
      </c>
      <c r="BN414" s="560">
        <f t="shared" si="3648"/>
        <v>0</v>
      </c>
      <c r="BO414" s="263">
        <f>SUM(BO415:BO425)</f>
        <v>0</v>
      </c>
      <c r="BP414" s="560">
        <f t="shared" si="3648"/>
        <v>0</v>
      </c>
      <c r="BQ414" s="563">
        <f t="shared" si="2992"/>
        <v>0</v>
      </c>
      <c r="BR414" s="322">
        <f t="shared" si="3548"/>
        <v>0</v>
      </c>
      <c r="BS414" s="284" t="b">
        <f>D414='Orçamento Detalhado'!J420</f>
        <v>1</v>
      </c>
    </row>
    <row r="415" spans="2:71" ht="18" customHeight="1" outlineLevel="2" thickTop="1" thickBot="1">
      <c r="B415" s="213" t="s">
        <v>870</v>
      </c>
      <c r="C415" s="275" t="str">
        <f>IF(VLOOKUP(B415,'Orçamento Detalhado'!$A$11:$I$531,4,)="","",(VLOOKUP(B415,'Orçamento Detalhado'!$A$11:$I$531,4,)))</f>
        <v>Abertura de caixa</v>
      </c>
      <c r="D415" s="276" t="str">
        <f>IF(B415="","",VLOOKUP($B415,'Orçamento Detalhado'!$A$11:$J$531,10,))</f>
        <v/>
      </c>
      <c r="E415" s="277">
        <f t="shared" si="3581"/>
        <v>0</v>
      </c>
      <c r="F415" s="574">
        <v>409</v>
      </c>
      <c r="G415" s="278">
        <f t="shared" si="3616"/>
        <v>0</v>
      </c>
      <c r="H415" s="561"/>
      <c r="I415" s="278">
        <f t="shared" ref="I415:I424" si="3675">IFERROR($D415*J415,0)</f>
        <v>0</v>
      </c>
      <c r="J415" s="561"/>
      <c r="K415" s="278">
        <f t="shared" ref="K415:K424" si="3676">IFERROR($D415*L415,0)</f>
        <v>0</v>
      </c>
      <c r="L415" s="561"/>
      <c r="M415" s="278">
        <f t="shared" ref="M415:M424" si="3677">IFERROR($D415*N415,0)</f>
        <v>0</v>
      </c>
      <c r="N415" s="561"/>
      <c r="O415" s="278">
        <f t="shared" ref="O415:O424" si="3678">IFERROR($D415*P415,0)</f>
        <v>0</v>
      </c>
      <c r="P415" s="561"/>
      <c r="Q415" s="278">
        <f t="shared" ref="Q415:Q424" si="3679">IFERROR($D415*R415,0)</f>
        <v>0</v>
      </c>
      <c r="R415" s="561"/>
      <c r="S415" s="278">
        <f t="shared" ref="S415:S424" si="3680">IFERROR($D415*T415,0)</f>
        <v>0</v>
      </c>
      <c r="T415" s="561"/>
      <c r="U415" s="278">
        <f t="shared" ref="U415:U424" si="3681">IFERROR($D415*V415,0)</f>
        <v>0</v>
      </c>
      <c r="V415" s="561"/>
      <c r="W415" s="278">
        <f t="shared" ref="W415:W424" si="3682">IFERROR($D415*X415,0)</f>
        <v>0</v>
      </c>
      <c r="X415" s="561"/>
      <c r="Y415" s="278">
        <f t="shared" ref="Y415:Y424" si="3683">IFERROR($D415*Z415,0)</f>
        <v>0</v>
      </c>
      <c r="Z415" s="561"/>
      <c r="AA415" s="278">
        <f t="shared" ref="AA415:AA424" si="3684">IFERROR($D415*AB415,0)</f>
        <v>0</v>
      </c>
      <c r="AB415" s="561"/>
      <c r="AC415" s="278">
        <f t="shared" ref="AC415:AC424" si="3685">IFERROR($D415*AD415,0)</f>
        <v>0</v>
      </c>
      <c r="AD415" s="561"/>
      <c r="AE415" s="278">
        <f t="shared" ref="AE415:AE424" si="3686">IFERROR($D415*AF415,0)</f>
        <v>0</v>
      </c>
      <c r="AF415" s="561"/>
      <c r="AG415" s="278">
        <f t="shared" ref="AG415:AG424" si="3687">IFERROR($D415*AH415,0)</f>
        <v>0</v>
      </c>
      <c r="AH415" s="561"/>
      <c r="AI415" s="278">
        <f t="shared" ref="AI415:AI424" si="3688">IFERROR($D415*AJ415,0)</f>
        <v>0</v>
      </c>
      <c r="AJ415" s="561"/>
      <c r="AK415" s="278">
        <f t="shared" ref="AK415:AK424" si="3689">IFERROR($D415*AL415,0)</f>
        <v>0</v>
      </c>
      <c r="AL415" s="561"/>
      <c r="AM415" s="278">
        <f t="shared" ref="AM415:AM424" si="3690">IFERROR($D415*AN415,0)</f>
        <v>0</v>
      </c>
      <c r="AN415" s="561"/>
      <c r="AO415" s="278">
        <f t="shared" ref="AO415:AO424" si="3691">IFERROR($D415*AP415,0)</f>
        <v>0</v>
      </c>
      <c r="AP415" s="561"/>
      <c r="AQ415" s="278">
        <f t="shared" ref="AQ415:AQ424" si="3692">IFERROR($D415*AR415,0)</f>
        <v>0</v>
      </c>
      <c r="AR415" s="561"/>
      <c r="AS415" s="278">
        <f t="shared" ref="AS415:AS424" si="3693">IFERROR($D415*AT415,0)</f>
        <v>0</v>
      </c>
      <c r="AT415" s="561"/>
      <c r="AU415" s="278">
        <f t="shared" ref="AU415:AU424" si="3694">IFERROR($D415*AV415,0)</f>
        <v>0</v>
      </c>
      <c r="AV415" s="561"/>
      <c r="AW415" s="278">
        <f t="shared" ref="AW415:AW424" si="3695">IFERROR($D415*AX415,0)</f>
        <v>0</v>
      </c>
      <c r="AX415" s="561"/>
      <c r="AY415" s="278">
        <f t="shared" ref="AY415:AY424" si="3696">IFERROR($D415*AZ415,0)</f>
        <v>0</v>
      </c>
      <c r="AZ415" s="561"/>
      <c r="BA415" s="278">
        <f t="shared" ref="BA415:BA424" si="3697">IFERROR($D415*BB415,0)</f>
        <v>0</v>
      </c>
      <c r="BB415" s="561"/>
      <c r="BC415" s="278">
        <f t="shared" ref="BC415:BC424" si="3698">IFERROR($D415*BD415,0)</f>
        <v>0</v>
      </c>
      <c r="BD415" s="561"/>
      <c r="BE415" s="278">
        <f t="shared" ref="BE415:BE424" si="3699">IFERROR($D415*BF415,0)</f>
        <v>0</v>
      </c>
      <c r="BF415" s="561"/>
      <c r="BG415" s="278">
        <f t="shared" ref="BG415:BG424" si="3700">IFERROR($D415*BH415,0)</f>
        <v>0</v>
      </c>
      <c r="BH415" s="561"/>
      <c r="BI415" s="278">
        <f t="shared" ref="BI415:BI424" si="3701">IFERROR($D415*BJ415,0)</f>
        <v>0</v>
      </c>
      <c r="BJ415" s="561"/>
      <c r="BK415" s="278">
        <f t="shared" ref="BK415:BK424" si="3702">IFERROR($D415*BL415,0)</f>
        <v>0</v>
      </c>
      <c r="BL415" s="561"/>
      <c r="BM415" s="278">
        <f t="shared" ref="BM415:BM424" si="3703">IFERROR($D415*BN415,0)</f>
        <v>0</v>
      </c>
      <c r="BN415" s="561"/>
      <c r="BO415" s="278">
        <f t="shared" ref="BO415:BO424" si="3704">IFERROR($D415*BP415,0)</f>
        <v>0</v>
      </c>
      <c r="BP415" s="561"/>
      <c r="BQ415" s="563">
        <f t="shared" ref="BQ415:BQ424" si="3705">SUM(BN415,BL415,BJ415,BH415,BF415,BD415,BB415,AZ415,AX415,AV415,AT415,AR415,AP415,AN415,AL415,AJ415,AH415,AF415,AD415,AB415,Z415,X415,V415,T415,R415,P415,N415,L415,J415,H415,BP415)</f>
        <v>0</v>
      </c>
      <c r="BR415" s="322">
        <f t="shared" si="3548"/>
        <v>0</v>
      </c>
      <c r="BS415" s="284" t="b">
        <f>D415='Orçamento Detalhado'!J421</f>
        <v>1</v>
      </c>
    </row>
    <row r="416" spans="2:71" ht="18" customHeight="1" outlineLevel="2" thickTop="1" thickBot="1">
      <c r="B416" s="213" t="s">
        <v>872</v>
      </c>
      <c r="C416" s="275" t="str">
        <f>IF(VLOOKUP(B416,'Orçamento Detalhado'!$A$11:$I$531,4,)="","",(VLOOKUP(B416,'Orçamento Detalhado'!$A$11:$I$531,4,)))</f>
        <v>Guias e Sarjetas</v>
      </c>
      <c r="D416" s="276" t="str">
        <f>IF(B416="","",VLOOKUP($B416,'Orçamento Detalhado'!$A$11:$J$531,10,))</f>
        <v/>
      </c>
      <c r="E416" s="277">
        <f t="shared" si="3581"/>
        <v>0</v>
      </c>
      <c r="F416" s="574">
        <v>410</v>
      </c>
      <c r="G416" s="278">
        <f t="shared" si="3616"/>
        <v>0</v>
      </c>
      <c r="H416" s="561"/>
      <c r="I416" s="278">
        <f t="shared" si="3675"/>
        <v>0</v>
      </c>
      <c r="J416" s="561"/>
      <c r="K416" s="278">
        <f t="shared" si="3676"/>
        <v>0</v>
      </c>
      <c r="L416" s="561"/>
      <c r="M416" s="278">
        <f t="shared" si="3677"/>
        <v>0</v>
      </c>
      <c r="N416" s="561"/>
      <c r="O416" s="278">
        <f t="shared" si="3678"/>
        <v>0</v>
      </c>
      <c r="P416" s="561"/>
      <c r="Q416" s="278">
        <f t="shared" si="3679"/>
        <v>0</v>
      </c>
      <c r="R416" s="561"/>
      <c r="S416" s="278">
        <f t="shared" si="3680"/>
        <v>0</v>
      </c>
      <c r="T416" s="561"/>
      <c r="U416" s="278">
        <f t="shared" si="3681"/>
        <v>0</v>
      </c>
      <c r="V416" s="561"/>
      <c r="W416" s="278">
        <f t="shared" si="3682"/>
        <v>0</v>
      </c>
      <c r="X416" s="561"/>
      <c r="Y416" s="278">
        <f t="shared" si="3683"/>
        <v>0</v>
      </c>
      <c r="Z416" s="561"/>
      <c r="AA416" s="278">
        <f t="shared" si="3684"/>
        <v>0</v>
      </c>
      <c r="AB416" s="561"/>
      <c r="AC416" s="278">
        <f t="shared" si="3685"/>
        <v>0</v>
      </c>
      <c r="AD416" s="561"/>
      <c r="AE416" s="278">
        <f t="shared" si="3686"/>
        <v>0</v>
      </c>
      <c r="AF416" s="561"/>
      <c r="AG416" s="278">
        <f t="shared" si="3687"/>
        <v>0</v>
      </c>
      <c r="AH416" s="561"/>
      <c r="AI416" s="278">
        <f t="shared" si="3688"/>
        <v>0</v>
      </c>
      <c r="AJ416" s="561"/>
      <c r="AK416" s="278">
        <f t="shared" si="3689"/>
        <v>0</v>
      </c>
      <c r="AL416" s="561"/>
      <c r="AM416" s="278">
        <f t="shared" si="3690"/>
        <v>0</v>
      </c>
      <c r="AN416" s="561"/>
      <c r="AO416" s="278">
        <f t="shared" si="3691"/>
        <v>0</v>
      </c>
      <c r="AP416" s="561"/>
      <c r="AQ416" s="278">
        <f t="shared" si="3692"/>
        <v>0</v>
      </c>
      <c r="AR416" s="561"/>
      <c r="AS416" s="278">
        <f t="shared" si="3693"/>
        <v>0</v>
      </c>
      <c r="AT416" s="561"/>
      <c r="AU416" s="278">
        <f t="shared" si="3694"/>
        <v>0</v>
      </c>
      <c r="AV416" s="561"/>
      <c r="AW416" s="278">
        <f t="shared" si="3695"/>
        <v>0</v>
      </c>
      <c r="AX416" s="561"/>
      <c r="AY416" s="278">
        <f t="shared" si="3696"/>
        <v>0</v>
      </c>
      <c r="AZ416" s="561"/>
      <c r="BA416" s="278">
        <f t="shared" si="3697"/>
        <v>0</v>
      </c>
      <c r="BB416" s="561"/>
      <c r="BC416" s="278">
        <f t="shared" si="3698"/>
        <v>0</v>
      </c>
      <c r="BD416" s="561"/>
      <c r="BE416" s="278">
        <f t="shared" si="3699"/>
        <v>0</v>
      </c>
      <c r="BF416" s="561"/>
      <c r="BG416" s="278">
        <f t="shared" si="3700"/>
        <v>0</v>
      </c>
      <c r="BH416" s="561"/>
      <c r="BI416" s="278">
        <f t="shared" si="3701"/>
        <v>0</v>
      </c>
      <c r="BJ416" s="561"/>
      <c r="BK416" s="278">
        <f t="shared" si="3702"/>
        <v>0</v>
      </c>
      <c r="BL416" s="561"/>
      <c r="BM416" s="278">
        <f t="shared" si="3703"/>
        <v>0</v>
      </c>
      <c r="BN416" s="561"/>
      <c r="BO416" s="278">
        <f t="shared" si="3704"/>
        <v>0</v>
      </c>
      <c r="BP416" s="561"/>
      <c r="BQ416" s="563">
        <f t="shared" si="3705"/>
        <v>0</v>
      </c>
      <c r="BR416" s="322">
        <f t="shared" si="3548"/>
        <v>0</v>
      </c>
      <c r="BS416" s="284" t="b">
        <f>D416='Orçamento Detalhado'!J422</f>
        <v>1</v>
      </c>
    </row>
    <row r="417" spans="2:71" ht="18" customHeight="1" outlineLevel="2" thickTop="1" thickBot="1">
      <c r="B417" s="213" t="s">
        <v>874</v>
      </c>
      <c r="C417" s="275" t="str">
        <f>IF(VLOOKUP(B417,'Orçamento Detalhado'!$A$11:$I$531,4,)="","",(VLOOKUP(B417,'Orçamento Detalhado'!$A$11:$I$531,4,)))</f>
        <v>Pavimentação asfáltica</v>
      </c>
      <c r="D417" s="276" t="str">
        <f>IF(B417="","",VLOOKUP($B417,'Orçamento Detalhado'!$A$11:$J$531,10,))</f>
        <v/>
      </c>
      <c r="E417" s="277">
        <f t="shared" si="3581"/>
        <v>0</v>
      </c>
      <c r="F417" s="574">
        <v>411</v>
      </c>
      <c r="G417" s="278">
        <f t="shared" si="3616"/>
        <v>0</v>
      </c>
      <c r="H417" s="561"/>
      <c r="I417" s="278">
        <f t="shared" si="3675"/>
        <v>0</v>
      </c>
      <c r="J417" s="561"/>
      <c r="K417" s="278">
        <f t="shared" si="3676"/>
        <v>0</v>
      </c>
      <c r="L417" s="561"/>
      <c r="M417" s="278">
        <f t="shared" si="3677"/>
        <v>0</v>
      </c>
      <c r="N417" s="561"/>
      <c r="O417" s="278">
        <f t="shared" si="3678"/>
        <v>0</v>
      </c>
      <c r="P417" s="561"/>
      <c r="Q417" s="278">
        <f t="shared" si="3679"/>
        <v>0</v>
      </c>
      <c r="R417" s="561"/>
      <c r="S417" s="278">
        <f t="shared" si="3680"/>
        <v>0</v>
      </c>
      <c r="T417" s="561"/>
      <c r="U417" s="278">
        <f t="shared" si="3681"/>
        <v>0</v>
      </c>
      <c r="V417" s="561"/>
      <c r="W417" s="278">
        <f t="shared" si="3682"/>
        <v>0</v>
      </c>
      <c r="X417" s="561"/>
      <c r="Y417" s="278">
        <f t="shared" si="3683"/>
        <v>0</v>
      </c>
      <c r="Z417" s="561"/>
      <c r="AA417" s="278">
        <f t="shared" si="3684"/>
        <v>0</v>
      </c>
      <c r="AB417" s="561"/>
      <c r="AC417" s="278">
        <f t="shared" si="3685"/>
        <v>0</v>
      </c>
      <c r="AD417" s="561"/>
      <c r="AE417" s="278">
        <f t="shared" si="3686"/>
        <v>0</v>
      </c>
      <c r="AF417" s="561"/>
      <c r="AG417" s="278">
        <f t="shared" si="3687"/>
        <v>0</v>
      </c>
      <c r="AH417" s="561"/>
      <c r="AI417" s="278">
        <f t="shared" si="3688"/>
        <v>0</v>
      </c>
      <c r="AJ417" s="561"/>
      <c r="AK417" s="278">
        <f t="shared" si="3689"/>
        <v>0</v>
      </c>
      <c r="AL417" s="561"/>
      <c r="AM417" s="278">
        <f t="shared" si="3690"/>
        <v>0</v>
      </c>
      <c r="AN417" s="561"/>
      <c r="AO417" s="278">
        <f t="shared" si="3691"/>
        <v>0</v>
      </c>
      <c r="AP417" s="561"/>
      <c r="AQ417" s="278">
        <f t="shared" si="3692"/>
        <v>0</v>
      </c>
      <c r="AR417" s="561"/>
      <c r="AS417" s="278">
        <f t="shared" si="3693"/>
        <v>0</v>
      </c>
      <c r="AT417" s="561"/>
      <c r="AU417" s="278">
        <f t="shared" si="3694"/>
        <v>0</v>
      </c>
      <c r="AV417" s="561"/>
      <c r="AW417" s="278">
        <f t="shared" si="3695"/>
        <v>0</v>
      </c>
      <c r="AX417" s="561"/>
      <c r="AY417" s="278">
        <f t="shared" si="3696"/>
        <v>0</v>
      </c>
      <c r="AZ417" s="561"/>
      <c r="BA417" s="278">
        <f t="shared" si="3697"/>
        <v>0</v>
      </c>
      <c r="BB417" s="561"/>
      <c r="BC417" s="278">
        <f t="shared" si="3698"/>
        <v>0</v>
      </c>
      <c r="BD417" s="561"/>
      <c r="BE417" s="278">
        <f t="shared" si="3699"/>
        <v>0</v>
      </c>
      <c r="BF417" s="561"/>
      <c r="BG417" s="278">
        <f t="shared" si="3700"/>
        <v>0</v>
      </c>
      <c r="BH417" s="561"/>
      <c r="BI417" s="278">
        <f t="shared" si="3701"/>
        <v>0</v>
      </c>
      <c r="BJ417" s="561"/>
      <c r="BK417" s="278">
        <f t="shared" si="3702"/>
        <v>0</v>
      </c>
      <c r="BL417" s="561"/>
      <c r="BM417" s="278">
        <f t="shared" si="3703"/>
        <v>0</v>
      </c>
      <c r="BN417" s="561"/>
      <c r="BO417" s="278">
        <f t="shared" si="3704"/>
        <v>0</v>
      </c>
      <c r="BP417" s="561"/>
      <c r="BQ417" s="563">
        <f t="shared" si="3705"/>
        <v>0</v>
      </c>
      <c r="BR417" s="322">
        <f t="shared" si="3548"/>
        <v>0</v>
      </c>
      <c r="BS417" s="284" t="b">
        <f>D417='Orçamento Detalhado'!J423</f>
        <v>1</v>
      </c>
    </row>
    <row r="418" spans="2:71" ht="18" customHeight="1" outlineLevel="2" thickTop="1" thickBot="1">
      <c r="B418" s="213" t="s">
        <v>876</v>
      </c>
      <c r="C418" s="275" t="str">
        <f>IF(VLOOKUP(B418,'Orçamento Detalhado'!$A$11:$I$531,4,)="","",(VLOOKUP(B418,'Orçamento Detalhado'!$A$11:$I$531,4,)))</f>
        <v>Sinalizações e pinturas demarcatórias</v>
      </c>
      <c r="D418" s="276" t="str">
        <f>IF(B418="","",VLOOKUP($B418,'Orçamento Detalhado'!$A$11:$J$531,10,))</f>
        <v/>
      </c>
      <c r="E418" s="277">
        <f t="shared" si="3581"/>
        <v>0</v>
      </c>
      <c r="F418" s="574">
        <v>412</v>
      </c>
      <c r="G418" s="278">
        <f t="shared" si="3616"/>
        <v>0</v>
      </c>
      <c r="H418" s="561"/>
      <c r="I418" s="278">
        <f t="shared" si="3675"/>
        <v>0</v>
      </c>
      <c r="J418" s="561"/>
      <c r="K418" s="278">
        <f t="shared" si="3676"/>
        <v>0</v>
      </c>
      <c r="L418" s="561"/>
      <c r="M418" s="278">
        <f t="shared" si="3677"/>
        <v>0</v>
      </c>
      <c r="N418" s="561"/>
      <c r="O418" s="278">
        <f t="shared" si="3678"/>
        <v>0</v>
      </c>
      <c r="P418" s="561"/>
      <c r="Q418" s="278">
        <f t="shared" si="3679"/>
        <v>0</v>
      </c>
      <c r="R418" s="561"/>
      <c r="S418" s="278">
        <f t="shared" si="3680"/>
        <v>0</v>
      </c>
      <c r="T418" s="561"/>
      <c r="U418" s="278">
        <f t="shared" si="3681"/>
        <v>0</v>
      </c>
      <c r="V418" s="561"/>
      <c r="W418" s="278">
        <f t="shared" si="3682"/>
        <v>0</v>
      </c>
      <c r="X418" s="561"/>
      <c r="Y418" s="278">
        <f t="shared" si="3683"/>
        <v>0</v>
      </c>
      <c r="Z418" s="561"/>
      <c r="AA418" s="278">
        <f t="shared" si="3684"/>
        <v>0</v>
      </c>
      <c r="AB418" s="561"/>
      <c r="AC418" s="278">
        <f t="shared" si="3685"/>
        <v>0</v>
      </c>
      <c r="AD418" s="561"/>
      <c r="AE418" s="278">
        <f t="shared" si="3686"/>
        <v>0</v>
      </c>
      <c r="AF418" s="561"/>
      <c r="AG418" s="278">
        <f t="shared" si="3687"/>
        <v>0</v>
      </c>
      <c r="AH418" s="561"/>
      <c r="AI418" s="278">
        <f t="shared" si="3688"/>
        <v>0</v>
      </c>
      <c r="AJ418" s="561"/>
      <c r="AK418" s="278">
        <f t="shared" si="3689"/>
        <v>0</v>
      </c>
      <c r="AL418" s="561"/>
      <c r="AM418" s="278">
        <f t="shared" si="3690"/>
        <v>0</v>
      </c>
      <c r="AN418" s="561"/>
      <c r="AO418" s="278">
        <f t="shared" si="3691"/>
        <v>0</v>
      </c>
      <c r="AP418" s="561"/>
      <c r="AQ418" s="278">
        <f t="shared" si="3692"/>
        <v>0</v>
      </c>
      <c r="AR418" s="561"/>
      <c r="AS418" s="278">
        <f t="shared" si="3693"/>
        <v>0</v>
      </c>
      <c r="AT418" s="561"/>
      <c r="AU418" s="278">
        <f t="shared" si="3694"/>
        <v>0</v>
      </c>
      <c r="AV418" s="561"/>
      <c r="AW418" s="278">
        <f t="shared" si="3695"/>
        <v>0</v>
      </c>
      <c r="AX418" s="561"/>
      <c r="AY418" s="278">
        <f t="shared" si="3696"/>
        <v>0</v>
      </c>
      <c r="AZ418" s="561"/>
      <c r="BA418" s="278">
        <f t="shared" si="3697"/>
        <v>0</v>
      </c>
      <c r="BB418" s="561"/>
      <c r="BC418" s="278">
        <f t="shared" si="3698"/>
        <v>0</v>
      </c>
      <c r="BD418" s="561"/>
      <c r="BE418" s="278">
        <f t="shared" si="3699"/>
        <v>0</v>
      </c>
      <c r="BF418" s="561"/>
      <c r="BG418" s="278">
        <f t="shared" si="3700"/>
        <v>0</v>
      </c>
      <c r="BH418" s="561"/>
      <c r="BI418" s="278">
        <f t="shared" si="3701"/>
        <v>0</v>
      </c>
      <c r="BJ418" s="561"/>
      <c r="BK418" s="278">
        <f t="shared" si="3702"/>
        <v>0</v>
      </c>
      <c r="BL418" s="561"/>
      <c r="BM418" s="278">
        <f t="shared" si="3703"/>
        <v>0</v>
      </c>
      <c r="BN418" s="561"/>
      <c r="BO418" s="278">
        <f t="shared" si="3704"/>
        <v>0</v>
      </c>
      <c r="BP418" s="561"/>
      <c r="BQ418" s="563">
        <f t="shared" si="3705"/>
        <v>0</v>
      </c>
      <c r="BR418" s="322">
        <f t="shared" si="3548"/>
        <v>0</v>
      </c>
      <c r="BS418" s="284" t="b">
        <f>D418='Orçamento Detalhado'!J424</f>
        <v>1</v>
      </c>
    </row>
    <row r="419" spans="2:71" ht="18" customHeight="1" outlineLevel="2" thickTop="1" thickBot="1">
      <c r="B419" s="213" t="s">
        <v>878</v>
      </c>
      <c r="C419" s="275" t="str">
        <f>IF(VLOOKUP(B419,'Orçamento Detalhado'!$A$11:$I$531,4,)="","",(VLOOKUP(B419,'Orçamento Detalhado'!$A$11:$I$531,4,)))</f>
        <v>Passeios e Calçadas</v>
      </c>
      <c r="D419" s="276" t="str">
        <f>IF(B419="","",VLOOKUP($B419,'Orçamento Detalhado'!$A$11:$J$531,10,))</f>
        <v/>
      </c>
      <c r="E419" s="277">
        <f t="shared" si="3581"/>
        <v>0</v>
      </c>
      <c r="F419" s="574">
        <v>413</v>
      </c>
      <c r="G419" s="278">
        <f t="shared" si="3616"/>
        <v>0</v>
      </c>
      <c r="H419" s="561"/>
      <c r="I419" s="278">
        <f t="shared" si="3675"/>
        <v>0</v>
      </c>
      <c r="J419" s="561"/>
      <c r="K419" s="278">
        <f t="shared" si="3676"/>
        <v>0</v>
      </c>
      <c r="L419" s="561"/>
      <c r="M419" s="278">
        <f t="shared" si="3677"/>
        <v>0</v>
      </c>
      <c r="N419" s="561"/>
      <c r="O419" s="278">
        <f t="shared" si="3678"/>
        <v>0</v>
      </c>
      <c r="P419" s="561"/>
      <c r="Q419" s="278">
        <f t="shared" si="3679"/>
        <v>0</v>
      </c>
      <c r="R419" s="561"/>
      <c r="S419" s="278">
        <f t="shared" si="3680"/>
        <v>0</v>
      </c>
      <c r="T419" s="561"/>
      <c r="U419" s="278">
        <f t="shared" si="3681"/>
        <v>0</v>
      </c>
      <c r="V419" s="561"/>
      <c r="W419" s="278">
        <f t="shared" si="3682"/>
        <v>0</v>
      </c>
      <c r="X419" s="561"/>
      <c r="Y419" s="278">
        <f t="shared" si="3683"/>
        <v>0</v>
      </c>
      <c r="Z419" s="561"/>
      <c r="AA419" s="278">
        <f t="shared" si="3684"/>
        <v>0</v>
      </c>
      <c r="AB419" s="561"/>
      <c r="AC419" s="278">
        <f t="shared" si="3685"/>
        <v>0</v>
      </c>
      <c r="AD419" s="561"/>
      <c r="AE419" s="278">
        <f t="shared" si="3686"/>
        <v>0</v>
      </c>
      <c r="AF419" s="561"/>
      <c r="AG419" s="278">
        <f t="shared" si="3687"/>
        <v>0</v>
      </c>
      <c r="AH419" s="561"/>
      <c r="AI419" s="278">
        <f t="shared" si="3688"/>
        <v>0</v>
      </c>
      <c r="AJ419" s="561"/>
      <c r="AK419" s="278">
        <f t="shared" si="3689"/>
        <v>0</v>
      </c>
      <c r="AL419" s="561"/>
      <c r="AM419" s="278">
        <f t="shared" si="3690"/>
        <v>0</v>
      </c>
      <c r="AN419" s="561"/>
      <c r="AO419" s="278">
        <f t="shared" si="3691"/>
        <v>0</v>
      </c>
      <c r="AP419" s="561"/>
      <c r="AQ419" s="278">
        <f t="shared" si="3692"/>
        <v>0</v>
      </c>
      <c r="AR419" s="561"/>
      <c r="AS419" s="278">
        <f t="shared" si="3693"/>
        <v>0</v>
      </c>
      <c r="AT419" s="561"/>
      <c r="AU419" s="278">
        <f t="shared" si="3694"/>
        <v>0</v>
      </c>
      <c r="AV419" s="561"/>
      <c r="AW419" s="278">
        <f t="shared" si="3695"/>
        <v>0</v>
      </c>
      <c r="AX419" s="561"/>
      <c r="AY419" s="278">
        <f t="shared" si="3696"/>
        <v>0</v>
      </c>
      <c r="AZ419" s="561"/>
      <c r="BA419" s="278">
        <f t="shared" si="3697"/>
        <v>0</v>
      </c>
      <c r="BB419" s="561"/>
      <c r="BC419" s="278">
        <f t="shared" si="3698"/>
        <v>0</v>
      </c>
      <c r="BD419" s="561"/>
      <c r="BE419" s="278">
        <f t="shared" si="3699"/>
        <v>0</v>
      </c>
      <c r="BF419" s="561"/>
      <c r="BG419" s="278">
        <f t="shared" si="3700"/>
        <v>0</v>
      </c>
      <c r="BH419" s="561"/>
      <c r="BI419" s="278">
        <f t="shared" si="3701"/>
        <v>0</v>
      </c>
      <c r="BJ419" s="561"/>
      <c r="BK419" s="278">
        <f t="shared" si="3702"/>
        <v>0</v>
      </c>
      <c r="BL419" s="561"/>
      <c r="BM419" s="278">
        <f t="shared" si="3703"/>
        <v>0</v>
      </c>
      <c r="BN419" s="561"/>
      <c r="BO419" s="278">
        <f t="shared" si="3704"/>
        <v>0</v>
      </c>
      <c r="BP419" s="561"/>
      <c r="BQ419" s="563">
        <f t="shared" si="3705"/>
        <v>0</v>
      </c>
      <c r="BR419" s="322">
        <f t="shared" si="3548"/>
        <v>0</v>
      </c>
      <c r="BS419" s="284" t="b">
        <f>D419='Orçamento Detalhado'!J425</f>
        <v>1</v>
      </c>
    </row>
    <row r="420" spans="2:71" ht="18" customHeight="1" outlineLevel="2" thickTop="1" thickBot="1">
      <c r="B420" s="213" t="s">
        <v>880</v>
      </c>
      <c r="C420" s="275" t="str">
        <f>IF(VLOOKUP(B420,'Orçamento Detalhado'!$A$11:$I$531,4,)="","",(VLOOKUP(B420,'Orçamento Detalhado'!$A$11:$I$531,4,)))</f>
        <v>Acessibilidade</v>
      </c>
      <c r="D420" s="276" t="str">
        <f>IF(B420="","",VLOOKUP($B420,'Orçamento Detalhado'!$A$11:$J$531,10,))</f>
        <v/>
      </c>
      <c r="E420" s="277">
        <f t="shared" si="3581"/>
        <v>0</v>
      </c>
      <c r="F420" s="574">
        <v>414</v>
      </c>
      <c r="G420" s="278">
        <f t="shared" si="3616"/>
        <v>0</v>
      </c>
      <c r="H420" s="561"/>
      <c r="I420" s="278">
        <f t="shared" si="3675"/>
        <v>0</v>
      </c>
      <c r="J420" s="561"/>
      <c r="K420" s="278">
        <f t="shared" si="3676"/>
        <v>0</v>
      </c>
      <c r="L420" s="561"/>
      <c r="M420" s="278">
        <f t="shared" si="3677"/>
        <v>0</v>
      </c>
      <c r="N420" s="561"/>
      <c r="O420" s="278">
        <f t="shared" si="3678"/>
        <v>0</v>
      </c>
      <c r="P420" s="561"/>
      <c r="Q420" s="278">
        <f t="shared" si="3679"/>
        <v>0</v>
      </c>
      <c r="R420" s="561"/>
      <c r="S420" s="278">
        <f t="shared" si="3680"/>
        <v>0</v>
      </c>
      <c r="T420" s="561"/>
      <c r="U420" s="278">
        <f t="shared" si="3681"/>
        <v>0</v>
      </c>
      <c r="V420" s="561"/>
      <c r="W420" s="278">
        <f t="shared" si="3682"/>
        <v>0</v>
      </c>
      <c r="X420" s="561"/>
      <c r="Y420" s="278">
        <f t="shared" si="3683"/>
        <v>0</v>
      </c>
      <c r="Z420" s="561"/>
      <c r="AA420" s="278">
        <f t="shared" si="3684"/>
        <v>0</v>
      </c>
      <c r="AB420" s="561"/>
      <c r="AC420" s="278">
        <f t="shared" si="3685"/>
        <v>0</v>
      </c>
      <c r="AD420" s="561"/>
      <c r="AE420" s="278">
        <f t="shared" si="3686"/>
        <v>0</v>
      </c>
      <c r="AF420" s="561"/>
      <c r="AG420" s="278">
        <f t="shared" si="3687"/>
        <v>0</v>
      </c>
      <c r="AH420" s="561"/>
      <c r="AI420" s="278">
        <f t="shared" si="3688"/>
        <v>0</v>
      </c>
      <c r="AJ420" s="561"/>
      <c r="AK420" s="278">
        <f t="shared" si="3689"/>
        <v>0</v>
      </c>
      <c r="AL420" s="561"/>
      <c r="AM420" s="278">
        <f t="shared" si="3690"/>
        <v>0</v>
      </c>
      <c r="AN420" s="561"/>
      <c r="AO420" s="278">
        <f t="shared" si="3691"/>
        <v>0</v>
      </c>
      <c r="AP420" s="561"/>
      <c r="AQ420" s="278">
        <f t="shared" si="3692"/>
        <v>0</v>
      </c>
      <c r="AR420" s="561" t="s">
        <v>1053</v>
      </c>
      <c r="AS420" s="278">
        <f t="shared" si="3693"/>
        <v>0</v>
      </c>
      <c r="AT420" s="561" t="s">
        <v>1053</v>
      </c>
      <c r="AU420" s="278">
        <f t="shared" si="3694"/>
        <v>0</v>
      </c>
      <c r="AV420" s="561" t="s">
        <v>1053</v>
      </c>
      <c r="AW420" s="278">
        <f t="shared" si="3695"/>
        <v>0</v>
      </c>
      <c r="AX420" s="561" t="s">
        <v>1053</v>
      </c>
      <c r="AY420" s="278">
        <f t="shared" si="3696"/>
        <v>0</v>
      </c>
      <c r="AZ420" s="561" t="s">
        <v>1053</v>
      </c>
      <c r="BA420" s="278">
        <f t="shared" si="3697"/>
        <v>0</v>
      </c>
      <c r="BB420" s="561"/>
      <c r="BC420" s="278">
        <f t="shared" si="3698"/>
        <v>0</v>
      </c>
      <c r="BD420" s="561"/>
      <c r="BE420" s="278">
        <f t="shared" si="3699"/>
        <v>0</v>
      </c>
      <c r="BF420" s="561"/>
      <c r="BG420" s="278">
        <f t="shared" si="3700"/>
        <v>0</v>
      </c>
      <c r="BH420" s="561"/>
      <c r="BI420" s="278">
        <f t="shared" si="3701"/>
        <v>0</v>
      </c>
      <c r="BJ420" s="561"/>
      <c r="BK420" s="278">
        <f t="shared" si="3702"/>
        <v>0</v>
      </c>
      <c r="BL420" s="561"/>
      <c r="BM420" s="278">
        <f t="shared" si="3703"/>
        <v>0</v>
      </c>
      <c r="BN420" s="561"/>
      <c r="BO420" s="278">
        <f t="shared" si="3704"/>
        <v>0</v>
      </c>
      <c r="BP420" s="561"/>
      <c r="BQ420" s="563">
        <f t="shared" si="3705"/>
        <v>0</v>
      </c>
      <c r="BR420" s="322">
        <f t="shared" si="3548"/>
        <v>0</v>
      </c>
      <c r="BS420" s="284" t="b">
        <f>D420='Orçamento Detalhado'!J426</f>
        <v>1</v>
      </c>
    </row>
    <row r="421" spans="2:71" ht="18" customHeight="1" outlineLevel="2" thickTop="1" thickBot="1">
      <c r="B421" s="213" t="s">
        <v>882</v>
      </c>
      <c r="C421" s="275" t="str">
        <f>IF(VLOOKUP(B421,'Orçamento Detalhado'!$A$11:$I$531,4,)="","",(VLOOKUP(B421,'Orçamento Detalhado'!$A$11:$I$531,4,)))</f>
        <v/>
      </c>
      <c r="D421" s="276" t="str">
        <f>IF(B421="","",VLOOKUP($B421,'Orçamento Detalhado'!$A$11:$J$531,10,))</f>
        <v/>
      </c>
      <c r="E421" s="277">
        <f t="shared" si="3581"/>
        <v>0</v>
      </c>
      <c r="F421" s="574">
        <v>415</v>
      </c>
      <c r="G421" s="278">
        <f t="shared" si="3616"/>
        <v>0</v>
      </c>
      <c r="H421" s="561"/>
      <c r="I421" s="278">
        <f t="shared" si="3675"/>
        <v>0</v>
      </c>
      <c r="J421" s="561"/>
      <c r="K421" s="278">
        <f t="shared" si="3676"/>
        <v>0</v>
      </c>
      <c r="L421" s="561"/>
      <c r="M421" s="278">
        <f t="shared" si="3677"/>
        <v>0</v>
      </c>
      <c r="N421" s="561"/>
      <c r="O421" s="278">
        <f t="shared" si="3678"/>
        <v>0</v>
      </c>
      <c r="P421" s="561"/>
      <c r="Q421" s="278">
        <f t="shared" si="3679"/>
        <v>0</v>
      </c>
      <c r="R421" s="561"/>
      <c r="S421" s="278">
        <f t="shared" si="3680"/>
        <v>0</v>
      </c>
      <c r="T421" s="561"/>
      <c r="U421" s="278">
        <f t="shared" si="3681"/>
        <v>0</v>
      </c>
      <c r="V421" s="561"/>
      <c r="W421" s="278">
        <f t="shared" si="3682"/>
        <v>0</v>
      </c>
      <c r="X421" s="561"/>
      <c r="Y421" s="278">
        <f t="shared" si="3683"/>
        <v>0</v>
      </c>
      <c r="Z421" s="561"/>
      <c r="AA421" s="278">
        <f t="shared" si="3684"/>
        <v>0</v>
      </c>
      <c r="AB421" s="561"/>
      <c r="AC421" s="278">
        <f t="shared" si="3685"/>
        <v>0</v>
      </c>
      <c r="AD421" s="561"/>
      <c r="AE421" s="278">
        <f t="shared" si="3686"/>
        <v>0</v>
      </c>
      <c r="AF421" s="561"/>
      <c r="AG421" s="278">
        <f t="shared" si="3687"/>
        <v>0</v>
      </c>
      <c r="AH421" s="561"/>
      <c r="AI421" s="278">
        <f t="shared" si="3688"/>
        <v>0</v>
      </c>
      <c r="AJ421" s="561"/>
      <c r="AK421" s="278">
        <f t="shared" si="3689"/>
        <v>0</v>
      </c>
      <c r="AL421" s="561"/>
      <c r="AM421" s="278">
        <f t="shared" si="3690"/>
        <v>0</v>
      </c>
      <c r="AN421" s="561"/>
      <c r="AO421" s="278">
        <f t="shared" si="3691"/>
        <v>0</v>
      </c>
      <c r="AP421" s="561"/>
      <c r="AQ421" s="278">
        <f t="shared" si="3692"/>
        <v>0</v>
      </c>
      <c r="AR421" s="561"/>
      <c r="AS421" s="278">
        <f t="shared" si="3693"/>
        <v>0</v>
      </c>
      <c r="AT421" s="561"/>
      <c r="AU421" s="278">
        <f t="shared" si="3694"/>
        <v>0</v>
      </c>
      <c r="AV421" s="561"/>
      <c r="AW421" s="278">
        <f t="shared" si="3695"/>
        <v>0</v>
      </c>
      <c r="AX421" s="561"/>
      <c r="AY421" s="278">
        <f t="shared" si="3696"/>
        <v>0</v>
      </c>
      <c r="AZ421" s="561"/>
      <c r="BA421" s="278">
        <f t="shared" si="3697"/>
        <v>0</v>
      </c>
      <c r="BB421" s="561"/>
      <c r="BC421" s="278">
        <f t="shared" si="3698"/>
        <v>0</v>
      </c>
      <c r="BD421" s="561"/>
      <c r="BE421" s="278">
        <f t="shared" si="3699"/>
        <v>0</v>
      </c>
      <c r="BF421" s="561"/>
      <c r="BG421" s="278">
        <f t="shared" si="3700"/>
        <v>0</v>
      </c>
      <c r="BH421" s="561"/>
      <c r="BI421" s="278">
        <f t="shared" si="3701"/>
        <v>0</v>
      </c>
      <c r="BJ421" s="561"/>
      <c r="BK421" s="278">
        <f t="shared" si="3702"/>
        <v>0</v>
      </c>
      <c r="BL421" s="561"/>
      <c r="BM421" s="278">
        <f t="shared" si="3703"/>
        <v>0</v>
      </c>
      <c r="BN421" s="561"/>
      <c r="BO421" s="278">
        <f t="shared" si="3704"/>
        <v>0</v>
      </c>
      <c r="BP421" s="561"/>
      <c r="BQ421" s="563">
        <f t="shared" si="3705"/>
        <v>0</v>
      </c>
      <c r="BR421" s="322">
        <f t="shared" si="3548"/>
        <v>0</v>
      </c>
      <c r="BS421" s="284" t="b">
        <f>D421='Orçamento Detalhado'!J427</f>
        <v>1</v>
      </c>
    </row>
    <row r="422" spans="2:71" ht="18" customHeight="1" outlineLevel="2" thickTop="1" thickBot="1">
      <c r="B422" s="213" t="s">
        <v>883</v>
      </c>
      <c r="C422" s="275" t="str">
        <f>IF(VLOOKUP(B422,'Orçamento Detalhado'!$A$11:$I$531,4,)="","",(VLOOKUP(B422,'Orçamento Detalhado'!$A$11:$I$531,4,)))</f>
        <v/>
      </c>
      <c r="D422" s="276" t="str">
        <f>IF(B422="","",VLOOKUP($B422,'Orçamento Detalhado'!$A$11:$J$531,10,))</f>
        <v/>
      </c>
      <c r="E422" s="277">
        <f t="shared" si="3581"/>
        <v>0</v>
      </c>
      <c r="F422" s="574">
        <v>416</v>
      </c>
      <c r="G422" s="278">
        <f t="shared" si="3616"/>
        <v>0</v>
      </c>
      <c r="H422" s="561"/>
      <c r="I422" s="278">
        <f t="shared" si="3675"/>
        <v>0</v>
      </c>
      <c r="J422" s="561"/>
      <c r="K422" s="278">
        <f t="shared" si="3676"/>
        <v>0</v>
      </c>
      <c r="L422" s="561"/>
      <c r="M422" s="278">
        <f t="shared" si="3677"/>
        <v>0</v>
      </c>
      <c r="N422" s="561"/>
      <c r="O422" s="278">
        <f t="shared" si="3678"/>
        <v>0</v>
      </c>
      <c r="P422" s="561"/>
      <c r="Q422" s="278">
        <f t="shared" si="3679"/>
        <v>0</v>
      </c>
      <c r="R422" s="561"/>
      <c r="S422" s="278">
        <f t="shared" si="3680"/>
        <v>0</v>
      </c>
      <c r="T422" s="561"/>
      <c r="U422" s="278">
        <f t="shared" si="3681"/>
        <v>0</v>
      </c>
      <c r="V422" s="561"/>
      <c r="W422" s="278">
        <f t="shared" si="3682"/>
        <v>0</v>
      </c>
      <c r="X422" s="561"/>
      <c r="Y422" s="278">
        <f t="shared" si="3683"/>
        <v>0</v>
      </c>
      <c r="Z422" s="561"/>
      <c r="AA422" s="278">
        <f t="shared" si="3684"/>
        <v>0</v>
      </c>
      <c r="AB422" s="561"/>
      <c r="AC422" s="278">
        <f t="shared" si="3685"/>
        <v>0</v>
      </c>
      <c r="AD422" s="561"/>
      <c r="AE422" s="278">
        <f t="shared" si="3686"/>
        <v>0</v>
      </c>
      <c r="AF422" s="561"/>
      <c r="AG422" s="278">
        <f t="shared" si="3687"/>
        <v>0</v>
      </c>
      <c r="AH422" s="561"/>
      <c r="AI422" s="278">
        <f t="shared" si="3688"/>
        <v>0</v>
      </c>
      <c r="AJ422" s="561"/>
      <c r="AK422" s="278">
        <f t="shared" si="3689"/>
        <v>0</v>
      </c>
      <c r="AL422" s="561"/>
      <c r="AM422" s="278">
        <f t="shared" si="3690"/>
        <v>0</v>
      </c>
      <c r="AN422" s="561"/>
      <c r="AO422" s="278">
        <f t="shared" si="3691"/>
        <v>0</v>
      </c>
      <c r="AP422" s="561"/>
      <c r="AQ422" s="278">
        <f t="shared" si="3692"/>
        <v>0</v>
      </c>
      <c r="AR422" s="561"/>
      <c r="AS422" s="278">
        <f t="shared" si="3693"/>
        <v>0</v>
      </c>
      <c r="AT422" s="561"/>
      <c r="AU422" s="278">
        <f t="shared" si="3694"/>
        <v>0</v>
      </c>
      <c r="AV422" s="561"/>
      <c r="AW422" s="278">
        <f t="shared" si="3695"/>
        <v>0</v>
      </c>
      <c r="AX422" s="561"/>
      <c r="AY422" s="278">
        <f t="shared" si="3696"/>
        <v>0</v>
      </c>
      <c r="AZ422" s="561"/>
      <c r="BA422" s="278">
        <f t="shared" si="3697"/>
        <v>0</v>
      </c>
      <c r="BB422" s="561"/>
      <c r="BC422" s="278">
        <f t="shared" si="3698"/>
        <v>0</v>
      </c>
      <c r="BD422" s="561"/>
      <c r="BE422" s="278">
        <f t="shared" si="3699"/>
        <v>0</v>
      </c>
      <c r="BF422" s="561"/>
      <c r="BG422" s="278">
        <f t="shared" si="3700"/>
        <v>0</v>
      </c>
      <c r="BH422" s="561"/>
      <c r="BI422" s="278">
        <f t="shared" si="3701"/>
        <v>0</v>
      </c>
      <c r="BJ422" s="561"/>
      <c r="BK422" s="278">
        <f t="shared" si="3702"/>
        <v>0</v>
      </c>
      <c r="BL422" s="561"/>
      <c r="BM422" s="278">
        <f t="shared" si="3703"/>
        <v>0</v>
      </c>
      <c r="BN422" s="561"/>
      <c r="BO422" s="278">
        <f t="shared" si="3704"/>
        <v>0</v>
      </c>
      <c r="BP422" s="561"/>
      <c r="BQ422" s="563">
        <f t="shared" si="3705"/>
        <v>0</v>
      </c>
      <c r="BR422" s="322">
        <f t="shared" si="3548"/>
        <v>0</v>
      </c>
      <c r="BS422" s="284" t="b">
        <f>D422='Orçamento Detalhado'!J428</f>
        <v>1</v>
      </c>
    </row>
    <row r="423" spans="2:71" ht="18" customHeight="1" outlineLevel="2" thickTop="1" thickBot="1">
      <c r="B423" s="213" t="s">
        <v>884</v>
      </c>
      <c r="C423" s="275" t="str">
        <f>IF(VLOOKUP(B423,'Orçamento Detalhado'!$A$11:$I$531,4,)="","",(VLOOKUP(B423,'Orçamento Detalhado'!$A$11:$I$531,4,)))</f>
        <v/>
      </c>
      <c r="D423" s="276" t="str">
        <f>IF(B423="","",VLOOKUP($B423,'Orçamento Detalhado'!$A$11:$J$531,10,))</f>
        <v/>
      </c>
      <c r="E423" s="277">
        <f t="shared" si="3581"/>
        <v>0</v>
      </c>
      <c r="F423" s="574">
        <v>417</v>
      </c>
      <c r="G423" s="278">
        <f t="shared" ref="G423" si="3706">IFERROR($D423*H423,0)</f>
        <v>0</v>
      </c>
      <c r="H423" s="561"/>
      <c r="I423" s="278">
        <f t="shared" ref="I423" si="3707">IFERROR($D423*J423,0)</f>
        <v>0</v>
      </c>
      <c r="J423" s="561"/>
      <c r="K423" s="278">
        <f t="shared" ref="K423" si="3708">IFERROR($D423*L423,0)</f>
        <v>0</v>
      </c>
      <c r="L423" s="561"/>
      <c r="M423" s="278">
        <f t="shared" ref="M423" si="3709">IFERROR($D423*N423,0)</f>
        <v>0</v>
      </c>
      <c r="N423" s="561"/>
      <c r="O423" s="278">
        <f t="shared" ref="O423" si="3710">IFERROR($D423*P423,0)</f>
        <v>0</v>
      </c>
      <c r="P423" s="561"/>
      <c r="Q423" s="278">
        <f t="shared" ref="Q423" si="3711">IFERROR($D423*R423,0)</f>
        <v>0</v>
      </c>
      <c r="R423" s="561"/>
      <c r="S423" s="278">
        <f t="shared" ref="S423" si="3712">IFERROR($D423*T423,0)</f>
        <v>0</v>
      </c>
      <c r="T423" s="561"/>
      <c r="U423" s="278">
        <f t="shared" ref="U423" si="3713">IFERROR($D423*V423,0)</f>
        <v>0</v>
      </c>
      <c r="V423" s="561"/>
      <c r="W423" s="278">
        <f t="shared" ref="W423" si="3714">IFERROR($D423*X423,0)</f>
        <v>0</v>
      </c>
      <c r="X423" s="561"/>
      <c r="Y423" s="278">
        <f t="shared" ref="Y423" si="3715">IFERROR($D423*Z423,0)</f>
        <v>0</v>
      </c>
      <c r="Z423" s="561"/>
      <c r="AA423" s="278">
        <f t="shared" ref="AA423" si="3716">IFERROR($D423*AB423,0)</f>
        <v>0</v>
      </c>
      <c r="AB423" s="561"/>
      <c r="AC423" s="278">
        <f t="shared" ref="AC423" si="3717">IFERROR($D423*AD423,0)</f>
        <v>0</v>
      </c>
      <c r="AD423" s="561"/>
      <c r="AE423" s="278">
        <f t="shared" ref="AE423" si="3718">IFERROR($D423*AF423,0)</f>
        <v>0</v>
      </c>
      <c r="AF423" s="561"/>
      <c r="AG423" s="278">
        <f t="shared" ref="AG423" si="3719">IFERROR($D423*AH423,0)</f>
        <v>0</v>
      </c>
      <c r="AH423" s="561"/>
      <c r="AI423" s="278">
        <f t="shared" ref="AI423" si="3720">IFERROR($D423*AJ423,0)</f>
        <v>0</v>
      </c>
      <c r="AJ423" s="561"/>
      <c r="AK423" s="278">
        <f t="shared" ref="AK423" si="3721">IFERROR($D423*AL423,0)</f>
        <v>0</v>
      </c>
      <c r="AL423" s="561"/>
      <c r="AM423" s="278">
        <f t="shared" ref="AM423" si="3722">IFERROR($D423*AN423,0)</f>
        <v>0</v>
      </c>
      <c r="AN423" s="561"/>
      <c r="AO423" s="278">
        <f t="shared" ref="AO423" si="3723">IFERROR($D423*AP423,0)</f>
        <v>0</v>
      </c>
      <c r="AP423" s="561"/>
      <c r="AQ423" s="278">
        <f t="shared" ref="AQ423" si="3724">IFERROR($D423*AR423,0)</f>
        <v>0</v>
      </c>
      <c r="AR423" s="561"/>
      <c r="AS423" s="278">
        <f t="shared" ref="AS423" si="3725">IFERROR($D423*AT423,0)</f>
        <v>0</v>
      </c>
      <c r="AT423" s="561"/>
      <c r="AU423" s="278">
        <f t="shared" ref="AU423" si="3726">IFERROR($D423*AV423,0)</f>
        <v>0</v>
      </c>
      <c r="AV423" s="561"/>
      <c r="AW423" s="278">
        <f t="shared" ref="AW423" si="3727">IFERROR($D423*AX423,0)</f>
        <v>0</v>
      </c>
      <c r="AX423" s="561"/>
      <c r="AY423" s="278">
        <f t="shared" ref="AY423" si="3728">IFERROR($D423*AZ423,0)</f>
        <v>0</v>
      </c>
      <c r="AZ423" s="561"/>
      <c r="BA423" s="278">
        <f t="shared" ref="BA423" si="3729">IFERROR($D423*BB423,0)</f>
        <v>0</v>
      </c>
      <c r="BB423" s="561"/>
      <c r="BC423" s="278">
        <f t="shared" ref="BC423" si="3730">IFERROR($D423*BD423,0)</f>
        <v>0</v>
      </c>
      <c r="BD423" s="561"/>
      <c r="BE423" s="278">
        <f t="shared" ref="BE423" si="3731">IFERROR($D423*BF423,0)</f>
        <v>0</v>
      </c>
      <c r="BF423" s="561"/>
      <c r="BG423" s="278">
        <f t="shared" ref="BG423" si="3732">IFERROR($D423*BH423,0)</f>
        <v>0</v>
      </c>
      <c r="BH423" s="561"/>
      <c r="BI423" s="278">
        <f t="shared" ref="BI423" si="3733">IFERROR($D423*BJ423,0)</f>
        <v>0</v>
      </c>
      <c r="BJ423" s="561"/>
      <c r="BK423" s="278">
        <f t="shared" ref="BK423" si="3734">IFERROR($D423*BL423,0)</f>
        <v>0</v>
      </c>
      <c r="BL423" s="561"/>
      <c r="BM423" s="278">
        <f t="shared" ref="BM423" si="3735">IFERROR($D423*BN423,0)</f>
        <v>0</v>
      </c>
      <c r="BN423" s="561"/>
      <c r="BO423" s="278">
        <f t="shared" ref="BO423" si="3736">IFERROR($D423*BP423,0)</f>
        <v>0</v>
      </c>
      <c r="BP423" s="561"/>
      <c r="BQ423" s="563">
        <f t="shared" ref="BQ423" si="3737">SUM(BN423,BL423,BJ423,BH423,BF423,BD423,BB423,AZ423,AX423,AV423,AT423,AR423,AP423,AN423,AL423,AJ423,AH423,AF423,AD423,AB423,Z423,X423,V423,T423,R423,P423,N423,L423,J423,H423,BP423)</f>
        <v>0</v>
      </c>
      <c r="BR423" s="322">
        <f t="shared" si="3548"/>
        <v>0</v>
      </c>
      <c r="BS423" s="284" t="b">
        <f>D423='Orçamento Detalhado'!J429</f>
        <v>1</v>
      </c>
    </row>
    <row r="424" spans="2:71" ht="18" customHeight="1" outlineLevel="2" thickTop="1" thickBot="1">
      <c r="B424" s="213" t="s">
        <v>885</v>
      </c>
      <c r="C424" s="275" t="str">
        <f>IF(VLOOKUP(B424,'Orçamento Detalhado'!$A$11:$I$531,4,)="","",(VLOOKUP(B424,'Orçamento Detalhado'!$A$11:$I$531,4,)))</f>
        <v/>
      </c>
      <c r="D424" s="276" t="str">
        <f>IF(B424="","",VLOOKUP($B424,'Orçamento Detalhado'!$A$11:$J$531,10,))</f>
        <v/>
      </c>
      <c r="E424" s="277">
        <f t="shared" si="3581"/>
        <v>0</v>
      </c>
      <c r="F424" s="574">
        <v>418</v>
      </c>
      <c r="G424" s="278">
        <f t="shared" si="3616"/>
        <v>0</v>
      </c>
      <c r="H424" s="561"/>
      <c r="I424" s="278">
        <f t="shared" si="3675"/>
        <v>0</v>
      </c>
      <c r="J424" s="561"/>
      <c r="K424" s="278">
        <f t="shared" si="3676"/>
        <v>0</v>
      </c>
      <c r="L424" s="561"/>
      <c r="M424" s="278">
        <f t="shared" si="3677"/>
        <v>0</v>
      </c>
      <c r="N424" s="561"/>
      <c r="O424" s="278">
        <f t="shared" si="3678"/>
        <v>0</v>
      </c>
      <c r="P424" s="561"/>
      <c r="Q424" s="278">
        <f t="shared" si="3679"/>
        <v>0</v>
      </c>
      <c r="R424" s="561"/>
      <c r="S424" s="278">
        <f t="shared" si="3680"/>
        <v>0</v>
      </c>
      <c r="T424" s="561"/>
      <c r="U424" s="278">
        <f t="shared" si="3681"/>
        <v>0</v>
      </c>
      <c r="V424" s="561"/>
      <c r="W424" s="278">
        <f t="shared" si="3682"/>
        <v>0</v>
      </c>
      <c r="X424" s="561"/>
      <c r="Y424" s="278">
        <f t="shared" si="3683"/>
        <v>0</v>
      </c>
      <c r="Z424" s="561"/>
      <c r="AA424" s="278">
        <f t="shared" si="3684"/>
        <v>0</v>
      </c>
      <c r="AB424" s="561"/>
      <c r="AC424" s="278">
        <f t="shared" si="3685"/>
        <v>0</v>
      </c>
      <c r="AD424" s="561"/>
      <c r="AE424" s="278">
        <f t="shared" si="3686"/>
        <v>0</v>
      </c>
      <c r="AF424" s="561"/>
      <c r="AG424" s="278">
        <f t="shared" si="3687"/>
        <v>0</v>
      </c>
      <c r="AH424" s="561"/>
      <c r="AI424" s="278">
        <f t="shared" si="3688"/>
        <v>0</v>
      </c>
      <c r="AJ424" s="561"/>
      <c r="AK424" s="278">
        <f t="shared" si="3689"/>
        <v>0</v>
      </c>
      <c r="AL424" s="561"/>
      <c r="AM424" s="278">
        <f t="shared" si="3690"/>
        <v>0</v>
      </c>
      <c r="AN424" s="561"/>
      <c r="AO424" s="278">
        <f t="shared" si="3691"/>
        <v>0</v>
      </c>
      <c r="AP424" s="561"/>
      <c r="AQ424" s="278">
        <f t="shared" si="3692"/>
        <v>0</v>
      </c>
      <c r="AR424" s="561"/>
      <c r="AS424" s="278">
        <f t="shared" si="3693"/>
        <v>0</v>
      </c>
      <c r="AT424" s="561"/>
      <c r="AU424" s="278">
        <f t="shared" si="3694"/>
        <v>0</v>
      </c>
      <c r="AV424" s="561"/>
      <c r="AW424" s="278">
        <f t="shared" si="3695"/>
        <v>0</v>
      </c>
      <c r="AX424" s="561"/>
      <c r="AY424" s="278">
        <f t="shared" si="3696"/>
        <v>0</v>
      </c>
      <c r="AZ424" s="561"/>
      <c r="BA424" s="278">
        <f t="shared" si="3697"/>
        <v>0</v>
      </c>
      <c r="BB424" s="561"/>
      <c r="BC424" s="278">
        <f t="shared" si="3698"/>
        <v>0</v>
      </c>
      <c r="BD424" s="561"/>
      <c r="BE424" s="278">
        <f t="shared" si="3699"/>
        <v>0</v>
      </c>
      <c r="BF424" s="561"/>
      <c r="BG424" s="278">
        <f t="shared" si="3700"/>
        <v>0</v>
      </c>
      <c r="BH424" s="561"/>
      <c r="BI424" s="278">
        <f t="shared" si="3701"/>
        <v>0</v>
      </c>
      <c r="BJ424" s="561"/>
      <c r="BK424" s="278">
        <f t="shared" si="3702"/>
        <v>0</v>
      </c>
      <c r="BL424" s="561"/>
      <c r="BM424" s="278">
        <f t="shared" si="3703"/>
        <v>0</v>
      </c>
      <c r="BN424" s="561"/>
      <c r="BO424" s="278">
        <f t="shared" si="3704"/>
        <v>0</v>
      </c>
      <c r="BP424" s="561"/>
      <c r="BQ424" s="563">
        <f t="shared" si="3705"/>
        <v>0</v>
      </c>
      <c r="BR424" s="322">
        <f t="shared" si="3548"/>
        <v>0</v>
      </c>
      <c r="BS424" s="284" t="b">
        <f>D424='Orçamento Detalhado'!J430</f>
        <v>1</v>
      </c>
    </row>
    <row r="425" spans="2:71" ht="18" customHeight="1" outlineLevel="2" thickTop="1" thickBot="1">
      <c r="B425" s="213" t="s">
        <v>886</v>
      </c>
      <c r="C425" s="275" t="str">
        <f>IF(VLOOKUP(B425,'Orçamento Detalhado'!$A$11:$I$531,4,)="","",(VLOOKUP(B425,'Orçamento Detalhado'!$A$11:$I$531,4,)))</f>
        <v/>
      </c>
      <c r="D425" s="276" t="str">
        <f>IF(B425="","",VLOOKUP($B425,'Orçamento Detalhado'!$A$11:$J$531,10,))</f>
        <v/>
      </c>
      <c r="E425" s="277">
        <f t="shared" si="3581"/>
        <v>0</v>
      </c>
      <c r="F425" s="574">
        <v>419</v>
      </c>
      <c r="G425" s="278">
        <f t="shared" ref="G425" si="3738">IFERROR($D425*H425,0)</f>
        <v>0</v>
      </c>
      <c r="H425" s="561"/>
      <c r="I425" s="278">
        <f t="shared" ref="I425" si="3739">IFERROR($D425*J425,0)</f>
        <v>0</v>
      </c>
      <c r="J425" s="561"/>
      <c r="K425" s="278">
        <f t="shared" ref="K425" si="3740">IFERROR($D425*L425,0)</f>
        <v>0</v>
      </c>
      <c r="L425" s="561"/>
      <c r="M425" s="278">
        <f t="shared" ref="M425" si="3741">IFERROR($D425*N425,0)</f>
        <v>0</v>
      </c>
      <c r="N425" s="561"/>
      <c r="O425" s="278">
        <f t="shared" ref="O425" si="3742">IFERROR($D425*P425,0)</f>
        <v>0</v>
      </c>
      <c r="P425" s="561"/>
      <c r="Q425" s="278">
        <f t="shared" ref="Q425" si="3743">IFERROR($D425*R425,0)</f>
        <v>0</v>
      </c>
      <c r="R425" s="561"/>
      <c r="S425" s="278">
        <f t="shared" ref="S425" si="3744">IFERROR($D425*T425,0)</f>
        <v>0</v>
      </c>
      <c r="T425" s="561"/>
      <c r="U425" s="278">
        <f t="shared" ref="U425" si="3745">IFERROR($D425*V425,0)</f>
        <v>0</v>
      </c>
      <c r="V425" s="561"/>
      <c r="W425" s="278">
        <f t="shared" ref="W425" si="3746">IFERROR($D425*X425,0)</f>
        <v>0</v>
      </c>
      <c r="X425" s="561"/>
      <c r="Y425" s="278">
        <f t="shared" ref="Y425" si="3747">IFERROR($D425*Z425,0)</f>
        <v>0</v>
      </c>
      <c r="Z425" s="561"/>
      <c r="AA425" s="278">
        <f t="shared" ref="AA425" si="3748">IFERROR($D425*AB425,0)</f>
        <v>0</v>
      </c>
      <c r="AB425" s="561"/>
      <c r="AC425" s="278">
        <f t="shared" ref="AC425" si="3749">IFERROR($D425*AD425,0)</f>
        <v>0</v>
      </c>
      <c r="AD425" s="561"/>
      <c r="AE425" s="278">
        <f t="shared" ref="AE425" si="3750">IFERROR($D425*AF425,0)</f>
        <v>0</v>
      </c>
      <c r="AF425" s="561"/>
      <c r="AG425" s="278">
        <f t="shared" ref="AG425" si="3751">IFERROR($D425*AH425,0)</f>
        <v>0</v>
      </c>
      <c r="AH425" s="561"/>
      <c r="AI425" s="278">
        <f t="shared" ref="AI425" si="3752">IFERROR($D425*AJ425,0)</f>
        <v>0</v>
      </c>
      <c r="AJ425" s="561"/>
      <c r="AK425" s="278">
        <f t="shared" ref="AK425" si="3753">IFERROR($D425*AL425,0)</f>
        <v>0</v>
      </c>
      <c r="AL425" s="561"/>
      <c r="AM425" s="278">
        <f t="shared" ref="AM425" si="3754">IFERROR($D425*AN425,0)</f>
        <v>0</v>
      </c>
      <c r="AN425" s="561"/>
      <c r="AO425" s="278">
        <f t="shared" ref="AO425" si="3755">IFERROR($D425*AP425,0)</f>
        <v>0</v>
      </c>
      <c r="AP425" s="561"/>
      <c r="AQ425" s="278">
        <f t="shared" ref="AQ425" si="3756">IFERROR($D425*AR425,0)</f>
        <v>0</v>
      </c>
      <c r="AR425" s="561"/>
      <c r="AS425" s="278">
        <f t="shared" ref="AS425" si="3757">IFERROR($D425*AT425,0)</f>
        <v>0</v>
      </c>
      <c r="AT425" s="561"/>
      <c r="AU425" s="278">
        <f t="shared" ref="AU425" si="3758">IFERROR($D425*AV425,0)</f>
        <v>0</v>
      </c>
      <c r="AV425" s="561"/>
      <c r="AW425" s="278">
        <f t="shared" ref="AW425" si="3759">IFERROR($D425*AX425,0)</f>
        <v>0</v>
      </c>
      <c r="AX425" s="561"/>
      <c r="AY425" s="278">
        <f t="shared" ref="AY425" si="3760">IFERROR($D425*AZ425,0)</f>
        <v>0</v>
      </c>
      <c r="AZ425" s="561"/>
      <c r="BA425" s="278">
        <f t="shared" ref="BA425" si="3761">IFERROR($D425*BB425,0)</f>
        <v>0</v>
      </c>
      <c r="BB425" s="561"/>
      <c r="BC425" s="278">
        <f t="shared" ref="BC425" si="3762">IFERROR($D425*BD425,0)</f>
        <v>0</v>
      </c>
      <c r="BD425" s="561"/>
      <c r="BE425" s="278">
        <f t="shared" ref="BE425" si="3763">IFERROR($D425*BF425,0)</f>
        <v>0</v>
      </c>
      <c r="BF425" s="561"/>
      <c r="BG425" s="278">
        <f t="shared" ref="BG425" si="3764">IFERROR($D425*BH425,0)</f>
        <v>0</v>
      </c>
      <c r="BH425" s="561"/>
      <c r="BI425" s="278">
        <f t="shared" ref="BI425" si="3765">IFERROR($D425*BJ425,0)</f>
        <v>0</v>
      </c>
      <c r="BJ425" s="561"/>
      <c r="BK425" s="278">
        <f t="shared" ref="BK425" si="3766">IFERROR($D425*BL425,0)</f>
        <v>0</v>
      </c>
      <c r="BL425" s="561"/>
      <c r="BM425" s="278">
        <f t="shared" ref="BM425" si="3767">IFERROR($D425*BN425,0)</f>
        <v>0</v>
      </c>
      <c r="BN425" s="561"/>
      <c r="BO425" s="278">
        <f t="shared" ref="BO425" si="3768">IFERROR($D425*BP425,0)</f>
        <v>0</v>
      </c>
      <c r="BP425" s="561"/>
      <c r="BQ425" s="563">
        <f t="shared" ref="BQ425" si="3769">SUM(BN425,BL425,BJ425,BH425,BF425,BD425,BB425,AZ425,AX425,AV425,AT425,AR425,AP425,AN425,AL425,AJ425,AH425,AF425,AD425,AB425,Z425,X425,V425,T425,R425,P425,N425,L425,J425,H425,BP425)</f>
        <v>0</v>
      </c>
      <c r="BR425" s="322">
        <f t="shared" si="3548"/>
        <v>0</v>
      </c>
      <c r="BS425" s="284" t="b">
        <f>D425='Orçamento Detalhado'!J431</f>
        <v>1</v>
      </c>
    </row>
    <row r="426" spans="2:71" ht="18" customHeight="1" outlineLevel="1" thickTop="1" thickBot="1">
      <c r="B426" s="260" t="s">
        <v>887</v>
      </c>
      <c r="C426" s="281" t="str">
        <f>IF(B426="","",VLOOKUP(B426,'Orçamento Detalhado'!$A$11:$I$531,4,))</f>
        <v>ENERGIA E ILUMINAÇÃO</v>
      </c>
      <c r="D426" s="263">
        <f>SUM(D427:D436)</f>
        <v>0</v>
      </c>
      <c r="E426" s="264">
        <f t="shared" si="3581"/>
        <v>0</v>
      </c>
      <c r="F426" s="574">
        <v>420</v>
      </c>
      <c r="G426" s="265">
        <f>SUM(G427:G436)</f>
        <v>0</v>
      </c>
      <c r="H426" s="560">
        <f t="shared" ref="H426" si="3770">IFERROR(G426/$D426,0)</f>
        <v>0</v>
      </c>
      <c r="I426" s="265">
        <f>SUM(I427:I436)</f>
        <v>0</v>
      </c>
      <c r="J426" s="560">
        <f t="shared" ref="J426:BP426" si="3771">IFERROR(I426/$D426,0)</f>
        <v>0</v>
      </c>
      <c r="K426" s="265">
        <f t="shared" ref="K426" si="3772">SUM(K427:K436)</f>
        <v>0</v>
      </c>
      <c r="L426" s="560">
        <f t="shared" si="3771"/>
        <v>0</v>
      </c>
      <c r="M426" s="265">
        <f t="shared" ref="M426" si="3773">SUM(M427:M436)</f>
        <v>0</v>
      </c>
      <c r="N426" s="560">
        <f t="shared" si="3771"/>
        <v>0</v>
      </c>
      <c r="O426" s="265">
        <f t="shared" ref="O426" si="3774">SUM(O427:O436)</f>
        <v>0</v>
      </c>
      <c r="P426" s="560">
        <f t="shared" si="3771"/>
        <v>0</v>
      </c>
      <c r="Q426" s="265">
        <f t="shared" ref="Q426" si="3775">SUM(Q427:Q436)</f>
        <v>0</v>
      </c>
      <c r="R426" s="560">
        <f t="shared" si="3771"/>
        <v>0</v>
      </c>
      <c r="S426" s="265">
        <f t="shared" ref="S426" si="3776">SUM(S427:S436)</f>
        <v>0</v>
      </c>
      <c r="T426" s="560">
        <f t="shared" si="3771"/>
        <v>0</v>
      </c>
      <c r="U426" s="265">
        <f t="shared" ref="U426" si="3777">SUM(U427:U436)</f>
        <v>0</v>
      </c>
      <c r="V426" s="560">
        <f t="shared" si="3771"/>
        <v>0</v>
      </c>
      <c r="W426" s="265">
        <f t="shared" ref="W426" si="3778">SUM(W427:W436)</f>
        <v>0</v>
      </c>
      <c r="X426" s="560">
        <f t="shared" si="3771"/>
        <v>0</v>
      </c>
      <c r="Y426" s="265">
        <f t="shared" ref="Y426" si="3779">SUM(Y427:Y436)</f>
        <v>0</v>
      </c>
      <c r="Z426" s="560">
        <f t="shared" si="3771"/>
        <v>0</v>
      </c>
      <c r="AA426" s="265">
        <f t="shared" ref="AA426" si="3780">SUM(AA427:AA436)</f>
        <v>0</v>
      </c>
      <c r="AB426" s="560">
        <f t="shared" si="3771"/>
        <v>0</v>
      </c>
      <c r="AC426" s="265">
        <f t="shared" ref="AC426" si="3781">SUM(AC427:AC436)</f>
        <v>0</v>
      </c>
      <c r="AD426" s="560">
        <f t="shared" si="3771"/>
        <v>0</v>
      </c>
      <c r="AE426" s="265">
        <f t="shared" ref="AE426" si="3782">SUM(AE427:AE436)</f>
        <v>0</v>
      </c>
      <c r="AF426" s="560">
        <f t="shared" si="3771"/>
        <v>0</v>
      </c>
      <c r="AG426" s="265">
        <f t="shared" ref="AG426" si="3783">SUM(AG427:AG436)</f>
        <v>0</v>
      </c>
      <c r="AH426" s="560">
        <f t="shared" si="3771"/>
        <v>0</v>
      </c>
      <c r="AI426" s="265">
        <f t="shared" ref="AI426" si="3784">SUM(AI427:AI436)</f>
        <v>0</v>
      </c>
      <c r="AJ426" s="560">
        <f t="shared" si="3771"/>
        <v>0</v>
      </c>
      <c r="AK426" s="265">
        <f t="shared" ref="AK426" si="3785">SUM(AK427:AK436)</f>
        <v>0</v>
      </c>
      <c r="AL426" s="560">
        <f t="shared" si="3771"/>
        <v>0</v>
      </c>
      <c r="AM426" s="265">
        <f t="shared" ref="AM426" si="3786">SUM(AM427:AM436)</f>
        <v>0</v>
      </c>
      <c r="AN426" s="560">
        <f t="shared" si="3771"/>
        <v>0</v>
      </c>
      <c r="AO426" s="265">
        <f t="shared" ref="AO426" si="3787">SUM(AO427:AO436)</f>
        <v>0</v>
      </c>
      <c r="AP426" s="560">
        <f t="shared" si="3771"/>
        <v>0</v>
      </c>
      <c r="AQ426" s="265">
        <f t="shared" ref="AQ426" si="3788">SUM(AQ427:AQ436)</f>
        <v>0</v>
      </c>
      <c r="AR426" s="560">
        <f t="shared" si="3771"/>
        <v>0</v>
      </c>
      <c r="AS426" s="265">
        <f t="shared" ref="AS426" si="3789">SUM(AS427:AS436)</f>
        <v>0</v>
      </c>
      <c r="AT426" s="560">
        <f t="shared" si="3771"/>
        <v>0</v>
      </c>
      <c r="AU426" s="265">
        <f t="shared" ref="AU426" si="3790">SUM(AU427:AU436)</f>
        <v>0</v>
      </c>
      <c r="AV426" s="560">
        <f t="shared" si="3771"/>
        <v>0</v>
      </c>
      <c r="AW426" s="265">
        <f t="shared" ref="AW426" si="3791">SUM(AW427:AW436)</f>
        <v>0</v>
      </c>
      <c r="AX426" s="560">
        <f t="shared" si="3771"/>
        <v>0</v>
      </c>
      <c r="AY426" s="265">
        <f t="shared" ref="AY426" si="3792">SUM(AY427:AY436)</f>
        <v>0</v>
      </c>
      <c r="AZ426" s="560">
        <f t="shared" si="3771"/>
        <v>0</v>
      </c>
      <c r="BA426" s="265">
        <f t="shared" ref="BA426" si="3793">SUM(BA427:BA436)</f>
        <v>0</v>
      </c>
      <c r="BB426" s="560">
        <f t="shared" si="3771"/>
        <v>0</v>
      </c>
      <c r="BC426" s="265">
        <f t="shared" ref="BC426" si="3794">SUM(BC427:BC436)</f>
        <v>0</v>
      </c>
      <c r="BD426" s="560">
        <f t="shared" si="3771"/>
        <v>0</v>
      </c>
      <c r="BE426" s="265">
        <f t="shared" ref="BE426" si="3795">SUM(BE427:BE436)</f>
        <v>0</v>
      </c>
      <c r="BF426" s="560">
        <f t="shared" si="3771"/>
        <v>0</v>
      </c>
      <c r="BG426" s="265">
        <f t="shared" ref="BG426" si="3796">SUM(BG427:BG436)</f>
        <v>0</v>
      </c>
      <c r="BH426" s="560">
        <f t="shared" si="3771"/>
        <v>0</v>
      </c>
      <c r="BI426" s="265">
        <f>SUM(BI427:BI436)</f>
        <v>0</v>
      </c>
      <c r="BJ426" s="560">
        <f t="shared" si="3771"/>
        <v>0</v>
      </c>
      <c r="BK426" s="265">
        <f t="shared" ref="BK426" si="3797">SUM(BK427:BK436)</f>
        <v>0</v>
      </c>
      <c r="BL426" s="560">
        <f t="shared" si="3771"/>
        <v>0</v>
      </c>
      <c r="BM426" s="265">
        <f t="shared" ref="BM426" si="3798">SUM(BM427:BM436)</f>
        <v>0</v>
      </c>
      <c r="BN426" s="560">
        <f t="shared" si="3771"/>
        <v>0</v>
      </c>
      <c r="BO426" s="265">
        <f>SUM(BO427:BO436)</f>
        <v>0</v>
      </c>
      <c r="BP426" s="560">
        <f t="shared" si="3771"/>
        <v>0</v>
      </c>
      <c r="BQ426" s="563">
        <f t="shared" si="2992"/>
        <v>0</v>
      </c>
      <c r="BR426" s="322">
        <f t="shared" si="3548"/>
        <v>0</v>
      </c>
      <c r="BS426" s="284" t="b">
        <f>D426='Orçamento Detalhado'!J432</f>
        <v>1</v>
      </c>
    </row>
    <row r="427" spans="2:71" ht="18" customHeight="1" outlineLevel="2" thickTop="1" thickBot="1">
      <c r="B427" s="213" t="s">
        <v>889</v>
      </c>
      <c r="C427" s="275" t="str">
        <f>IF(VLOOKUP(B427,'Orçamento Detalhado'!$A$11:$I$531,4,)="","",(VLOOKUP(B427,'Orçamento Detalhado'!$A$11:$I$531,4,)))</f>
        <v>Postes particulares</v>
      </c>
      <c r="D427" s="276" t="str">
        <f>IF(B427="","",VLOOKUP($B427,'Orçamento Detalhado'!$A$11:$J$531,10,))</f>
        <v/>
      </c>
      <c r="E427" s="277">
        <f t="shared" si="3581"/>
        <v>0</v>
      </c>
      <c r="F427" s="574">
        <v>421</v>
      </c>
      <c r="G427" s="278">
        <f t="shared" si="3616"/>
        <v>0</v>
      </c>
      <c r="H427" s="561"/>
      <c r="I427" s="278">
        <f t="shared" ref="I427:I429" si="3799">IFERROR($D427*J427,0)</f>
        <v>0</v>
      </c>
      <c r="J427" s="561"/>
      <c r="K427" s="278">
        <f t="shared" ref="K427:K429" si="3800">IFERROR($D427*L427,0)</f>
        <v>0</v>
      </c>
      <c r="L427" s="561"/>
      <c r="M427" s="278">
        <f t="shared" ref="M427:M429" si="3801">IFERROR($D427*N427,0)</f>
        <v>0</v>
      </c>
      <c r="N427" s="561"/>
      <c r="O427" s="278">
        <f t="shared" ref="O427:O429" si="3802">IFERROR($D427*P427,0)</f>
        <v>0</v>
      </c>
      <c r="P427" s="561"/>
      <c r="Q427" s="278">
        <f t="shared" ref="Q427:Q429" si="3803">IFERROR($D427*R427,0)</f>
        <v>0</v>
      </c>
      <c r="R427" s="561"/>
      <c r="S427" s="278">
        <f t="shared" ref="S427:S429" si="3804">IFERROR($D427*T427,0)</f>
        <v>0</v>
      </c>
      <c r="T427" s="561"/>
      <c r="U427" s="278">
        <f t="shared" ref="U427:U429" si="3805">IFERROR($D427*V427,0)</f>
        <v>0</v>
      </c>
      <c r="V427" s="561"/>
      <c r="W427" s="278">
        <f t="shared" ref="W427:W429" si="3806">IFERROR($D427*X427,0)</f>
        <v>0</v>
      </c>
      <c r="X427" s="561"/>
      <c r="Y427" s="278">
        <f t="shared" ref="Y427:Y429" si="3807">IFERROR($D427*Z427,0)</f>
        <v>0</v>
      </c>
      <c r="Z427" s="561"/>
      <c r="AA427" s="278">
        <f t="shared" ref="AA427:AA429" si="3808">IFERROR($D427*AB427,0)</f>
        <v>0</v>
      </c>
      <c r="AB427" s="561"/>
      <c r="AC427" s="278">
        <f t="shared" ref="AC427:AC429" si="3809">IFERROR($D427*AD427,0)</f>
        <v>0</v>
      </c>
      <c r="AD427" s="561"/>
      <c r="AE427" s="278">
        <f t="shared" ref="AE427:AE429" si="3810">IFERROR($D427*AF427,0)</f>
        <v>0</v>
      </c>
      <c r="AF427" s="561"/>
      <c r="AG427" s="278">
        <f t="shared" ref="AG427:AG429" si="3811">IFERROR($D427*AH427,0)</f>
        <v>0</v>
      </c>
      <c r="AH427" s="561"/>
      <c r="AI427" s="278">
        <f t="shared" ref="AI427:AI429" si="3812">IFERROR($D427*AJ427,0)</f>
        <v>0</v>
      </c>
      <c r="AJ427" s="561"/>
      <c r="AK427" s="278">
        <f t="shared" ref="AK427:AK429" si="3813">IFERROR($D427*AL427,0)</f>
        <v>0</v>
      </c>
      <c r="AL427" s="561"/>
      <c r="AM427" s="278">
        <f t="shared" ref="AM427:AM429" si="3814">IFERROR($D427*AN427,0)</f>
        <v>0</v>
      </c>
      <c r="AN427" s="561"/>
      <c r="AO427" s="278">
        <f t="shared" ref="AO427:AO429" si="3815">IFERROR($D427*AP427,0)</f>
        <v>0</v>
      </c>
      <c r="AP427" s="561"/>
      <c r="AQ427" s="278">
        <f t="shared" ref="AQ427:AQ429" si="3816">IFERROR($D427*AR427,0)</f>
        <v>0</v>
      </c>
      <c r="AR427" s="561"/>
      <c r="AS427" s="278">
        <f t="shared" ref="AS427:AS429" si="3817">IFERROR($D427*AT427,0)</f>
        <v>0</v>
      </c>
      <c r="AT427" s="561"/>
      <c r="AU427" s="278">
        <f t="shared" ref="AU427:AU429" si="3818">IFERROR($D427*AV427,0)</f>
        <v>0</v>
      </c>
      <c r="AV427" s="561"/>
      <c r="AW427" s="278">
        <f t="shared" ref="AW427:AW429" si="3819">IFERROR($D427*AX427,0)</f>
        <v>0</v>
      </c>
      <c r="AX427" s="561"/>
      <c r="AY427" s="278">
        <f t="shared" ref="AY427:AY429" si="3820">IFERROR($D427*AZ427,0)</f>
        <v>0</v>
      </c>
      <c r="AZ427" s="561"/>
      <c r="BA427" s="278">
        <f t="shared" ref="BA427:BA429" si="3821">IFERROR($D427*BB427,0)</f>
        <v>0</v>
      </c>
      <c r="BB427" s="561"/>
      <c r="BC427" s="278">
        <f t="shared" ref="BC427:BC429" si="3822">IFERROR($D427*BD427,0)</f>
        <v>0</v>
      </c>
      <c r="BD427" s="561"/>
      <c r="BE427" s="278">
        <f t="shared" ref="BE427:BE429" si="3823">IFERROR($D427*BF427,0)</f>
        <v>0</v>
      </c>
      <c r="BF427" s="561"/>
      <c r="BG427" s="278">
        <f t="shared" ref="BG427:BG429" si="3824">IFERROR($D427*BH427,0)</f>
        <v>0</v>
      </c>
      <c r="BH427" s="561"/>
      <c r="BI427" s="278">
        <f t="shared" ref="BI427:BI429" si="3825">IFERROR($D427*BJ427,0)</f>
        <v>0</v>
      </c>
      <c r="BJ427" s="561"/>
      <c r="BK427" s="278">
        <f t="shared" ref="BK427:BK429" si="3826">IFERROR($D427*BL427,0)</f>
        <v>0</v>
      </c>
      <c r="BL427" s="561"/>
      <c r="BM427" s="278">
        <f t="shared" ref="BM427:BM429" si="3827">IFERROR($D427*BN427,0)</f>
        <v>0</v>
      </c>
      <c r="BN427" s="561"/>
      <c r="BO427" s="278">
        <f t="shared" ref="BO427:BO429" si="3828">IFERROR($D427*BP427,0)</f>
        <v>0</v>
      </c>
      <c r="BP427" s="561"/>
      <c r="BQ427" s="563">
        <f t="shared" si="2992"/>
        <v>0</v>
      </c>
      <c r="BR427" s="322">
        <f t="shared" si="3548"/>
        <v>0</v>
      </c>
      <c r="BS427" s="284" t="b">
        <f>D427='Orçamento Detalhado'!J433</f>
        <v>1</v>
      </c>
    </row>
    <row r="428" spans="2:71" ht="18" customHeight="1" outlineLevel="2" thickTop="1" thickBot="1">
      <c r="B428" s="213" t="s">
        <v>891</v>
      </c>
      <c r="C428" s="275" t="str">
        <f>IF(VLOOKUP(B428,'Orçamento Detalhado'!$A$11:$I$531,4,)="","",(VLOOKUP(B428,'Orçamento Detalhado'!$A$11:$I$531,4,)))</f>
        <v>Rede interna de iluminação</v>
      </c>
      <c r="D428" s="276" t="str">
        <f>IF(B428="","",VLOOKUP($B428,'Orçamento Detalhado'!$A$11:$J$531,10,))</f>
        <v/>
      </c>
      <c r="E428" s="277">
        <f t="shared" si="3581"/>
        <v>0</v>
      </c>
      <c r="F428" s="574">
        <v>422</v>
      </c>
      <c r="G428" s="278">
        <f t="shared" si="3616"/>
        <v>0</v>
      </c>
      <c r="H428" s="561"/>
      <c r="I428" s="278">
        <f t="shared" si="3799"/>
        <v>0</v>
      </c>
      <c r="J428" s="561"/>
      <c r="K428" s="278">
        <f t="shared" si="3800"/>
        <v>0</v>
      </c>
      <c r="L428" s="561"/>
      <c r="M428" s="278">
        <f t="shared" si="3801"/>
        <v>0</v>
      </c>
      <c r="N428" s="561"/>
      <c r="O428" s="278">
        <f t="shared" si="3802"/>
        <v>0</v>
      </c>
      <c r="P428" s="561"/>
      <c r="Q428" s="278">
        <f t="shared" si="3803"/>
        <v>0</v>
      </c>
      <c r="R428" s="561"/>
      <c r="S428" s="278">
        <f t="shared" si="3804"/>
        <v>0</v>
      </c>
      <c r="T428" s="561"/>
      <c r="U428" s="278">
        <f t="shared" si="3805"/>
        <v>0</v>
      </c>
      <c r="V428" s="561"/>
      <c r="W428" s="278">
        <f t="shared" si="3806"/>
        <v>0</v>
      </c>
      <c r="X428" s="561"/>
      <c r="Y428" s="278">
        <f t="shared" si="3807"/>
        <v>0</v>
      </c>
      <c r="Z428" s="561"/>
      <c r="AA428" s="278">
        <f t="shared" si="3808"/>
        <v>0</v>
      </c>
      <c r="AB428" s="561"/>
      <c r="AC428" s="278">
        <f t="shared" si="3809"/>
        <v>0</v>
      </c>
      <c r="AD428" s="561"/>
      <c r="AE428" s="278">
        <f t="shared" si="3810"/>
        <v>0</v>
      </c>
      <c r="AF428" s="561"/>
      <c r="AG428" s="278">
        <f t="shared" si="3811"/>
        <v>0</v>
      </c>
      <c r="AH428" s="561"/>
      <c r="AI428" s="278">
        <f t="shared" si="3812"/>
        <v>0</v>
      </c>
      <c r="AJ428" s="561"/>
      <c r="AK428" s="278">
        <f t="shared" si="3813"/>
        <v>0</v>
      </c>
      <c r="AL428" s="561"/>
      <c r="AM428" s="278">
        <f t="shared" si="3814"/>
        <v>0</v>
      </c>
      <c r="AN428" s="561"/>
      <c r="AO428" s="278">
        <f t="shared" si="3815"/>
        <v>0</v>
      </c>
      <c r="AP428" s="561"/>
      <c r="AQ428" s="278">
        <f t="shared" si="3816"/>
        <v>0</v>
      </c>
      <c r="AR428" s="561"/>
      <c r="AS428" s="278">
        <f t="shared" si="3817"/>
        <v>0</v>
      </c>
      <c r="AT428" s="561"/>
      <c r="AU428" s="278">
        <f t="shared" si="3818"/>
        <v>0</v>
      </c>
      <c r="AV428" s="561"/>
      <c r="AW428" s="278">
        <f t="shared" si="3819"/>
        <v>0</v>
      </c>
      <c r="AX428" s="561"/>
      <c r="AY428" s="278">
        <f t="shared" si="3820"/>
        <v>0</v>
      </c>
      <c r="AZ428" s="561"/>
      <c r="BA428" s="278">
        <f t="shared" si="3821"/>
        <v>0</v>
      </c>
      <c r="BB428" s="561"/>
      <c r="BC428" s="278">
        <f t="shared" si="3822"/>
        <v>0</v>
      </c>
      <c r="BD428" s="561"/>
      <c r="BE428" s="278">
        <f t="shared" si="3823"/>
        <v>0</v>
      </c>
      <c r="BF428" s="561"/>
      <c r="BG428" s="278">
        <f t="shared" si="3824"/>
        <v>0</v>
      </c>
      <c r="BH428" s="561"/>
      <c r="BI428" s="278">
        <f t="shared" si="3825"/>
        <v>0</v>
      </c>
      <c r="BJ428" s="561"/>
      <c r="BK428" s="278">
        <f t="shared" si="3826"/>
        <v>0</v>
      </c>
      <c r="BL428" s="561"/>
      <c r="BM428" s="278">
        <f t="shared" si="3827"/>
        <v>0</v>
      </c>
      <c r="BN428" s="561"/>
      <c r="BO428" s="278">
        <f t="shared" si="3828"/>
        <v>0</v>
      </c>
      <c r="BP428" s="561"/>
      <c r="BQ428" s="563">
        <f t="shared" si="2992"/>
        <v>0</v>
      </c>
      <c r="BR428" s="322">
        <f t="shared" si="3548"/>
        <v>0</v>
      </c>
      <c r="BS428" s="284" t="b">
        <f>D428='Orçamento Detalhado'!J434</f>
        <v>1</v>
      </c>
    </row>
    <row r="429" spans="2:71" ht="18" customHeight="1" outlineLevel="2" thickTop="1" thickBot="1">
      <c r="B429" s="213" t="s">
        <v>893</v>
      </c>
      <c r="C429" s="275" t="str">
        <f>IF(VLOOKUP(B429,'Orçamento Detalhado'!$A$11:$I$531,4,)="","",(VLOOKUP(B429,'Orçamento Detalhado'!$A$11:$I$531,4,)))</f>
        <v>Fotovoltaicas (partes comuns)</v>
      </c>
      <c r="D429" s="276" t="str">
        <f>IF(B429="","",VLOOKUP($B429,'Orçamento Detalhado'!$A$11:$J$531,10,))</f>
        <v/>
      </c>
      <c r="E429" s="277">
        <f t="shared" si="3581"/>
        <v>0</v>
      </c>
      <c r="F429" s="574">
        <v>423</v>
      </c>
      <c r="G429" s="278">
        <f t="shared" si="3616"/>
        <v>0</v>
      </c>
      <c r="H429" s="561"/>
      <c r="I429" s="278">
        <f t="shared" si="3799"/>
        <v>0</v>
      </c>
      <c r="J429" s="561"/>
      <c r="K429" s="278">
        <f t="shared" si="3800"/>
        <v>0</v>
      </c>
      <c r="L429" s="561"/>
      <c r="M429" s="278">
        <f t="shared" si="3801"/>
        <v>0</v>
      </c>
      <c r="N429" s="561"/>
      <c r="O429" s="278">
        <f t="shared" si="3802"/>
        <v>0</v>
      </c>
      <c r="P429" s="561"/>
      <c r="Q429" s="278">
        <f t="shared" si="3803"/>
        <v>0</v>
      </c>
      <c r="R429" s="561"/>
      <c r="S429" s="278">
        <f t="shared" si="3804"/>
        <v>0</v>
      </c>
      <c r="T429" s="561"/>
      <c r="U429" s="278">
        <f t="shared" si="3805"/>
        <v>0</v>
      </c>
      <c r="V429" s="561"/>
      <c r="W429" s="278">
        <f t="shared" si="3806"/>
        <v>0</v>
      </c>
      <c r="X429" s="561"/>
      <c r="Y429" s="278">
        <f t="shared" si="3807"/>
        <v>0</v>
      </c>
      <c r="Z429" s="561"/>
      <c r="AA429" s="278">
        <f t="shared" si="3808"/>
        <v>0</v>
      </c>
      <c r="AB429" s="561"/>
      <c r="AC429" s="278">
        <f t="shared" si="3809"/>
        <v>0</v>
      </c>
      <c r="AD429" s="561"/>
      <c r="AE429" s="278">
        <f t="shared" si="3810"/>
        <v>0</v>
      </c>
      <c r="AF429" s="561"/>
      <c r="AG429" s="278">
        <f t="shared" si="3811"/>
        <v>0</v>
      </c>
      <c r="AH429" s="561"/>
      <c r="AI429" s="278">
        <f t="shared" si="3812"/>
        <v>0</v>
      </c>
      <c r="AJ429" s="561"/>
      <c r="AK429" s="278">
        <f t="shared" si="3813"/>
        <v>0</v>
      </c>
      <c r="AL429" s="561"/>
      <c r="AM429" s="278">
        <f t="shared" si="3814"/>
        <v>0</v>
      </c>
      <c r="AN429" s="561"/>
      <c r="AO429" s="278">
        <f t="shared" si="3815"/>
        <v>0</v>
      </c>
      <c r="AP429" s="561"/>
      <c r="AQ429" s="278">
        <f t="shared" si="3816"/>
        <v>0</v>
      </c>
      <c r="AR429" s="561"/>
      <c r="AS429" s="278">
        <f t="shared" si="3817"/>
        <v>0</v>
      </c>
      <c r="AT429" s="561"/>
      <c r="AU429" s="278">
        <f t="shared" si="3818"/>
        <v>0</v>
      </c>
      <c r="AV429" s="561"/>
      <c r="AW429" s="278">
        <f t="shared" si="3819"/>
        <v>0</v>
      </c>
      <c r="AX429" s="561"/>
      <c r="AY429" s="278">
        <f t="shared" si="3820"/>
        <v>0</v>
      </c>
      <c r="AZ429" s="561"/>
      <c r="BA429" s="278">
        <f t="shared" si="3821"/>
        <v>0</v>
      </c>
      <c r="BB429" s="561"/>
      <c r="BC429" s="278">
        <f t="shared" si="3822"/>
        <v>0</v>
      </c>
      <c r="BD429" s="561"/>
      <c r="BE429" s="278">
        <f t="shared" si="3823"/>
        <v>0</v>
      </c>
      <c r="BF429" s="561"/>
      <c r="BG429" s="278">
        <f t="shared" si="3824"/>
        <v>0</v>
      </c>
      <c r="BH429" s="561"/>
      <c r="BI429" s="278">
        <f t="shared" si="3825"/>
        <v>0</v>
      </c>
      <c r="BJ429" s="561"/>
      <c r="BK429" s="278">
        <f t="shared" si="3826"/>
        <v>0</v>
      </c>
      <c r="BL429" s="561"/>
      <c r="BM429" s="278">
        <f t="shared" si="3827"/>
        <v>0</v>
      </c>
      <c r="BN429" s="561"/>
      <c r="BO429" s="278">
        <f t="shared" si="3828"/>
        <v>0</v>
      </c>
      <c r="BP429" s="561"/>
      <c r="BQ429" s="563">
        <f t="shared" si="2992"/>
        <v>0</v>
      </c>
      <c r="BR429" s="322">
        <f t="shared" si="3548"/>
        <v>0</v>
      </c>
      <c r="BS429" s="284" t="b">
        <f>D429='Orçamento Detalhado'!J435</f>
        <v>1</v>
      </c>
    </row>
    <row r="430" spans="2:71" ht="18" customHeight="1" outlineLevel="2" thickTop="1" thickBot="1">
      <c r="B430" s="213" t="s">
        <v>895</v>
      </c>
      <c r="C430" s="275" t="str">
        <f>IF(VLOOKUP(B430,'Orçamento Detalhado'!$A$11:$I$531,4,)="","",(VLOOKUP(B430,'Orçamento Detalhado'!$A$11:$I$531,4,)))</f>
        <v>Entrada de ernergia</v>
      </c>
      <c r="D430" s="276" t="str">
        <f>IF(B430="","",VLOOKUP($B430,'Orçamento Detalhado'!$A$11:$J$531,10,))</f>
        <v/>
      </c>
      <c r="E430" s="277">
        <f t="shared" si="3581"/>
        <v>0</v>
      </c>
      <c r="F430" s="574">
        <v>424</v>
      </c>
      <c r="G430" s="278">
        <f t="shared" ref="G430:G432" si="3829">IFERROR($D430*H430,0)</f>
        <v>0</v>
      </c>
      <c r="H430" s="561"/>
      <c r="I430" s="278">
        <f t="shared" ref="I430:I432" si="3830">IFERROR($D430*J430,0)</f>
        <v>0</v>
      </c>
      <c r="J430" s="561"/>
      <c r="K430" s="278">
        <f t="shared" ref="K430:K432" si="3831">IFERROR($D430*L430,0)</f>
        <v>0</v>
      </c>
      <c r="L430" s="561"/>
      <c r="M430" s="278">
        <f t="shared" ref="M430:M432" si="3832">IFERROR($D430*N430,0)</f>
        <v>0</v>
      </c>
      <c r="N430" s="561"/>
      <c r="O430" s="278">
        <f t="shared" ref="O430:O432" si="3833">IFERROR($D430*P430,0)</f>
        <v>0</v>
      </c>
      <c r="P430" s="561"/>
      <c r="Q430" s="278">
        <f t="shared" ref="Q430:Q432" si="3834">IFERROR($D430*R430,0)</f>
        <v>0</v>
      </c>
      <c r="R430" s="561"/>
      <c r="S430" s="278">
        <f t="shared" ref="S430:S432" si="3835">IFERROR($D430*T430,0)</f>
        <v>0</v>
      </c>
      <c r="T430" s="561"/>
      <c r="U430" s="278">
        <f t="shared" ref="U430:U432" si="3836">IFERROR($D430*V430,0)</f>
        <v>0</v>
      </c>
      <c r="V430" s="561"/>
      <c r="W430" s="278">
        <f t="shared" ref="W430:W432" si="3837">IFERROR($D430*X430,0)</f>
        <v>0</v>
      </c>
      <c r="X430" s="561"/>
      <c r="Y430" s="278">
        <f t="shared" ref="Y430:Y432" si="3838">IFERROR($D430*Z430,0)</f>
        <v>0</v>
      </c>
      <c r="Z430" s="561"/>
      <c r="AA430" s="278">
        <f t="shared" ref="AA430:AA432" si="3839">IFERROR($D430*AB430,0)</f>
        <v>0</v>
      </c>
      <c r="AB430" s="561"/>
      <c r="AC430" s="278">
        <f t="shared" ref="AC430:AC432" si="3840">IFERROR($D430*AD430,0)</f>
        <v>0</v>
      </c>
      <c r="AD430" s="561"/>
      <c r="AE430" s="278">
        <f t="shared" ref="AE430:AE432" si="3841">IFERROR($D430*AF430,0)</f>
        <v>0</v>
      </c>
      <c r="AF430" s="561"/>
      <c r="AG430" s="278">
        <f t="shared" ref="AG430:AG432" si="3842">IFERROR($D430*AH430,0)</f>
        <v>0</v>
      </c>
      <c r="AH430" s="561"/>
      <c r="AI430" s="278">
        <f t="shared" ref="AI430:AI432" si="3843">IFERROR($D430*AJ430,0)</f>
        <v>0</v>
      </c>
      <c r="AJ430" s="561"/>
      <c r="AK430" s="278">
        <f t="shared" ref="AK430:AK432" si="3844">IFERROR($D430*AL430,0)</f>
        <v>0</v>
      </c>
      <c r="AL430" s="561"/>
      <c r="AM430" s="278">
        <f t="shared" ref="AM430:AM432" si="3845">IFERROR($D430*AN430,0)</f>
        <v>0</v>
      </c>
      <c r="AN430" s="561"/>
      <c r="AO430" s="278">
        <f t="shared" ref="AO430:AO432" si="3846">IFERROR($D430*AP430,0)</f>
        <v>0</v>
      </c>
      <c r="AP430" s="561"/>
      <c r="AQ430" s="278">
        <f t="shared" ref="AQ430:AQ432" si="3847">IFERROR($D430*AR430,0)</f>
        <v>0</v>
      </c>
      <c r="AR430" s="561"/>
      <c r="AS430" s="278">
        <f t="shared" ref="AS430:AS432" si="3848">IFERROR($D430*AT430,0)</f>
        <v>0</v>
      </c>
      <c r="AT430" s="561"/>
      <c r="AU430" s="278">
        <f t="shared" ref="AU430:AU432" si="3849">IFERROR($D430*AV430,0)</f>
        <v>0</v>
      </c>
      <c r="AV430" s="561"/>
      <c r="AW430" s="278">
        <f t="shared" ref="AW430:AW432" si="3850">IFERROR($D430*AX430,0)</f>
        <v>0</v>
      </c>
      <c r="AX430" s="561"/>
      <c r="AY430" s="278">
        <f t="shared" ref="AY430:AY432" si="3851">IFERROR($D430*AZ430,0)</f>
        <v>0</v>
      </c>
      <c r="AZ430" s="561"/>
      <c r="BA430" s="278">
        <f t="shared" ref="BA430:BA432" si="3852">IFERROR($D430*BB430,0)</f>
        <v>0</v>
      </c>
      <c r="BB430" s="561"/>
      <c r="BC430" s="278">
        <f t="shared" ref="BC430:BC432" si="3853">IFERROR($D430*BD430,0)</f>
        <v>0</v>
      </c>
      <c r="BD430" s="561"/>
      <c r="BE430" s="278">
        <f t="shared" ref="BE430:BE432" si="3854">IFERROR($D430*BF430,0)</f>
        <v>0</v>
      </c>
      <c r="BF430" s="561"/>
      <c r="BG430" s="278">
        <f t="shared" ref="BG430:BG432" si="3855">IFERROR($D430*BH430,0)</f>
        <v>0</v>
      </c>
      <c r="BH430" s="561"/>
      <c r="BI430" s="278">
        <f t="shared" ref="BI430:BI432" si="3856">IFERROR($D430*BJ430,0)</f>
        <v>0</v>
      </c>
      <c r="BJ430" s="561"/>
      <c r="BK430" s="278">
        <f t="shared" ref="BK430:BK432" si="3857">IFERROR($D430*BL430,0)</f>
        <v>0</v>
      </c>
      <c r="BL430" s="561"/>
      <c r="BM430" s="278">
        <f t="shared" ref="BM430:BM432" si="3858">IFERROR($D430*BN430,0)</f>
        <v>0</v>
      </c>
      <c r="BN430" s="561"/>
      <c r="BO430" s="278">
        <f t="shared" ref="BO430:BO432" si="3859">IFERROR($D430*BP430,0)</f>
        <v>0</v>
      </c>
      <c r="BP430" s="561"/>
      <c r="BQ430" s="563">
        <f t="shared" ref="BQ430:BQ432" si="3860">SUM(BN430,BL430,BJ430,BH430,BF430,BD430,BB430,AZ430,AX430,AV430,AT430,AR430,AP430,AN430,AL430,AJ430,AH430,AF430,AD430,AB430,Z430,X430,V430,T430,R430,P430,N430,L430,J430,H430,BP430)</f>
        <v>0</v>
      </c>
      <c r="BR430" s="322">
        <f t="shared" si="3548"/>
        <v>0</v>
      </c>
      <c r="BS430" s="284" t="b">
        <f>D430='Orçamento Detalhado'!J436</f>
        <v>1</v>
      </c>
    </row>
    <row r="431" spans="2:71" ht="18" customHeight="1" outlineLevel="2" thickTop="1" thickBot="1">
      <c r="B431" s="213" t="s">
        <v>897</v>
      </c>
      <c r="C431" s="275" t="str">
        <f>IF(VLOOKUP(B431,'Orçamento Detalhado'!$A$11:$I$531,4,)="","",(VLOOKUP(B431,'Orçamento Detalhado'!$A$11:$I$531,4,)))</f>
        <v xml:space="preserve">Rede de distribuição </v>
      </c>
      <c r="D431" s="276" t="str">
        <f>IF(B431="","",VLOOKUP($B431,'Orçamento Detalhado'!$A$11:$J$531,10,))</f>
        <v/>
      </c>
      <c r="E431" s="277">
        <f t="shared" si="3581"/>
        <v>0</v>
      </c>
      <c r="F431" s="574">
        <v>425</v>
      </c>
      <c r="G431" s="278">
        <f t="shared" si="3829"/>
        <v>0</v>
      </c>
      <c r="H431" s="561"/>
      <c r="I431" s="278">
        <f t="shared" si="3830"/>
        <v>0</v>
      </c>
      <c r="J431" s="561"/>
      <c r="K431" s="278">
        <f t="shared" si="3831"/>
        <v>0</v>
      </c>
      <c r="L431" s="561"/>
      <c r="M431" s="278">
        <f t="shared" si="3832"/>
        <v>0</v>
      </c>
      <c r="N431" s="561"/>
      <c r="O431" s="278">
        <f t="shared" si="3833"/>
        <v>0</v>
      </c>
      <c r="P431" s="561"/>
      <c r="Q431" s="278">
        <f t="shared" si="3834"/>
        <v>0</v>
      </c>
      <c r="R431" s="561"/>
      <c r="S431" s="278">
        <f t="shared" si="3835"/>
        <v>0</v>
      </c>
      <c r="T431" s="561"/>
      <c r="U431" s="278">
        <f t="shared" si="3836"/>
        <v>0</v>
      </c>
      <c r="V431" s="561"/>
      <c r="W431" s="278">
        <f t="shared" si="3837"/>
        <v>0</v>
      </c>
      <c r="X431" s="561"/>
      <c r="Y431" s="278">
        <f t="shared" si="3838"/>
        <v>0</v>
      </c>
      <c r="Z431" s="561"/>
      <c r="AA431" s="278">
        <f t="shared" si="3839"/>
        <v>0</v>
      </c>
      <c r="AB431" s="561"/>
      <c r="AC431" s="278">
        <f t="shared" si="3840"/>
        <v>0</v>
      </c>
      <c r="AD431" s="561"/>
      <c r="AE431" s="278">
        <f t="shared" si="3841"/>
        <v>0</v>
      </c>
      <c r="AF431" s="561"/>
      <c r="AG431" s="278">
        <f t="shared" si="3842"/>
        <v>0</v>
      </c>
      <c r="AH431" s="561"/>
      <c r="AI431" s="278">
        <f t="shared" si="3843"/>
        <v>0</v>
      </c>
      <c r="AJ431" s="561"/>
      <c r="AK431" s="278">
        <f t="shared" si="3844"/>
        <v>0</v>
      </c>
      <c r="AL431" s="561"/>
      <c r="AM431" s="278">
        <f t="shared" si="3845"/>
        <v>0</v>
      </c>
      <c r="AN431" s="561"/>
      <c r="AO431" s="278">
        <f t="shared" si="3846"/>
        <v>0</v>
      </c>
      <c r="AP431" s="561"/>
      <c r="AQ431" s="278">
        <f t="shared" si="3847"/>
        <v>0</v>
      </c>
      <c r="AR431" s="561"/>
      <c r="AS431" s="278">
        <f t="shared" si="3848"/>
        <v>0</v>
      </c>
      <c r="AT431" s="561"/>
      <c r="AU431" s="278">
        <f t="shared" si="3849"/>
        <v>0</v>
      </c>
      <c r="AV431" s="561"/>
      <c r="AW431" s="278">
        <f t="shared" si="3850"/>
        <v>0</v>
      </c>
      <c r="AX431" s="561"/>
      <c r="AY431" s="278">
        <f t="shared" si="3851"/>
        <v>0</v>
      </c>
      <c r="AZ431" s="561"/>
      <c r="BA431" s="278">
        <f t="shared" si="3852"/>
        <v>0</v>
      </c>
      <c r="BB431" s="561"/>
      <c r="BC431" s="278">
        <f t="shared" si="3853"/>
        <v>0</v>
      </c>
      <c r="BD431" s="561"/>
      <c r="BE431" s="278">
        <f t="shared" si="3854"/>
        <v>0</v>
      </c>
      <c r="BF431" s="561"/>
      <c r="BG431" s="278">
        <f t="shared" si="3855"/>
        <v>0</v>
      </c>
      <c r="BH431" s="561"/>
      <c r="BI431" s="278">
        <f t="shared" si="3856"/>
        <v>0</v>
      </c>
      <c r="BJ431" s="561"/>
      <c r="BK431" s="278">
        <f t="shared" si="3857"/>
        <v>0</v>
      </c>
      <c r="BL431" s="561"/>
      <c r="BM431" s="278">
        <f t="shared" si="3858"/>
        <v>0</v>
      </c>
      <c r="BN431" s="561"/>
      <c r="BO431" s="278">
        <f t="shared" si="3859"/>
        <v>0</v>
      </c>
      <c r="BP431" s="561"/>
      <c r="BQ431" s="563">
        <f t="shared" si="3860"/>
        <v>0</v>
      </c>
      <c r="BR431" s="322">
        <f t="shared" si="3548"/>
        <v>0</v>
      </c>
      <c r="BS431" s="284" t="b">
        <f>D431='Orçamento Detalhado'!J437</f>
        <v>1</v>
      </c>
    </row>
    <row r="432" spans="2:71" ht="18" customHeight="1" outlineLevel="2" thickTop="1" thickBot="1">
      <c r="B432" s="213" t="s">
        <v>899</v>
      </c>
      <c r="C432" s="275" t="str">
        <f>IF(VLOOKUP(B432,'Orçamento Detalhado'!$A$11:$I$531,4,)="","",(VLOOKUP(B432,'Orçamento Detalhado'!$A$11:$I$531,4,)))</f>
        <v>Aterramento</v>
      </c>
      <c r="D432" s="276" t="str">
        <f>IF(B432="","",VLOOKUP($B432,'Orçamento Detalhado'!$A$11:$J$531,10,))</f>
        <v/>
      </c>
      <c r="E432" s="277">
        <f t="shared" si="3581"/>
        <v>0</v>
      </c>
      <c r="F432" s="574">
        <v>426</v>
      </c>
      <c r="G432" s="278">
        <f t="shared" si="3829"/>
        <v>0</v>
      </c>
      <c r="H432" s="561"/>
      <c r="I432" s="278">
        <f t="shared" si="3830"/>
        <v>0</v>
      </c>
      <c r="J432" s="561"/>
      <c r="K432" s="278">
        <f t="shared" si="3831"/>
        <v>0</v>
      </c>
      <c r="L432" s="561"/>
      <c r="M432" s="278">
        <f t="shared" si="3832"/>
        <v>0</v>
      </c>
      <c r="N432" s="561"/>
      <c r="O432" s="278">
        <f t="shared" si="3833"/>
        <v>0</v>
      </c>
      <c r="P432" s="561"/>
      <c r="Q432" s="278">
        <f t="shared" si="3834"/>
        <v>0</v>
      </c>
      <c r="R432" s="561"/>
      <c r="S432" s="278">
        <f t="shared" si="3835"/>
        <v>0</v>
      </c>
      <c r="T432" s="561"/>
      <c r="U432" s="278">
        <f t="shared" si="3836"/>
        <v>0</v>
      </c>
      <c r="V432" s="561"/>
      <c r="W432" s="278">
        <f t="shared" si="3837"/>
        <v>0</v>
      </c>
      <c r="X432" s="561"/>
      <c r="Y432" s="278">
        <f t="shared" si="3838"/>
        <v>0</v>
      </c>
      <c r="Z432" s="561"/>
      <c r="AA432" s="278">
        <f t="shared" si="3839"/>
        <v>0</v>
      </c>
      <c r="AB432" s="561"/>
      <c r="AC432" s="278">
        <f t="shared" si="3840"/>
        <v>0</v>
      </c>
      <c r="AD432" s="561"/>
      <c r="AE432" s="278">
        <f t="shared" si="3841"/>
        <v>0</v>
      </c>
      <c r="AF432" s="561"/>
      <c r="AG432" s="278">
        <f t="shared" si="3842"/>
        <v>0</v>
      </c>
      <c r="AH432" s="561"/>
      <c r="AI432" s="278">
        <f t="shared" si="3843"/>
        <v>0</v>
      </c>
      <c r="AJ432" s="561"/>
      <c r="AK432" s="278">
        <f t="shared" si="3844"/>
        <v>0</v>
      </c>
      <c r="AL432" s="561"/>
      <c r="AM432" s="278">
        <f t="shared" si="3845"/>
        <v>0</v>
      </c>
      <c r="AN432" s="561"/>
      <c r="AO432" s="278">
        <f t="shared" si="3846"/>
        <v>0</v>
      </c>
      <c r="AP432" s="561"/>
      <c r="AQ432" s="278">
        <f t="shared" si="3847"/>
        <v>0</v>
      </c>
      <c r="AR432" s="561"/>
      <c r="AS432" s="278">
        <f t="shared" si="3848"/>
        <v>0</v>
      </c>
      <c r="AT432" s="561"/>
      <c r="AU432" s="278">
        <f t="shared" si="3849"/>
        <v>0</v>
      </c>
      <c r="AV432" s="561"/>
      <c r="AW432" s="278">
        <f t="shared" si="3850"/>
        <v>0</v>
      </c>
      <c r="AX432" s="561"/>
      <c r="AY432" s="278">
        <f t="shared" si="3851"/>
        <v>0</v>
      </c>
      <c r="AZ432" s="561"/>
      <c r="BA432" s="278">
        <f t="shared" si="3852"/>
        <v>0</v>
      </c>
      <c r="BB432" s="561"/>
      <c r="BC432" s="278">
        <f t="shared" si="3853"/>
        <v>0</v>
      </c>
      <c r="BD432" s="561"/>
      <c r="BE432" s="278">
        <f t="shared" si="3854"/>
        <v>0</v>
      </c>
      <c r="BF432" s="561"/>
      <c r="BG432" s="278">
        <f t="shared" si="3855"/>
        <v>0</v>
      </c>
      <c r="BH432" s="561"/>
      <c r="BI432" s="278">
        <f t="shared" si="3856"/>
        <v>0</v>
      </c>
      <c r="BJ432" s="561"/>
      <c r="BK432" s="278">
        <f t="shared" si="3857"/>
        <v>0</v>
      </c>
      <c r="BL432" s="561"/>
      <c r="BM432" s="278">
        <f t="shared" si="3858"/>
        <v>0</v>
      </c>
      <c r="BN432" s="561"/>
      <c r="BO432" s="278">
        <f t="shared" si="3859"/>
        <v>0</v>
      </c>
      <c r="BP432" s="561"/>
      <c r="BQ432" s="563">
        <f t="shared" si="3860"/>
        <v>0</v>
      </c>
      <c r="BR432" s="322">
        <f t="shared" si="3548"/>
        <v>0</v>
      </c>
      <c r="BS432" s="284" t="b">
        <f>D432='Orçamento Detalhado'!J438</f>
        <v>1</v>
      </c>
    </row>
    <row r="433" spans="2:71" ht="18" customHeight="1" outlineLevel="2" thickTop="1" thickBot="1">
      <c r="B433" s="213" t="s">
        <v>901</v>
      </c>
      <c r="C433" s="275" t="str">
        <f>IF(VLOOKUP(B433,'Orçamento Detalhado'!$A$11:$I$531,4,)="","",(VLOOKUP(B433,'Orçamento Detalhado'!$A$11:$I$531,4,)))</f>
        <v>Centro de medição</v>
      </c>
      <c r="D433" s="276" t="str">
        <f>IF(B433="","",VLOOKUP($B433,'Orçamento Detalhado'!$A$11:$J$531,10,))</f>
        <v/>
      </c>
      <c r="E433" s="277">
        <f t="shared" si="3581"/>
        <v>0</v>
      </c>
      <c r="F433" s="574">
        <v>427</v>
      </c>
      <c r="G433" s="278">
        <f t="shared" ref="G433:G435" si="3861">IFERROR($D433*H433,0)</f>
        <v>0</v>
      </c>
      <c r="H433" s="561"/>
      <c r="I433" s="278">
        <f t="shared" ref="I433:I435" si="3862">IFERROR($D433*J433,0)</f>
        <v>0</v>
      </c>
      <c r="J433" s="561"/>
      <c r="K433" s="278">
        <f t="shared" ref="K433:K435" si="3863">IFERROR($D433*L433,0)</f>
        <v>0</v>
      </c>
      <c r="L433" s="561"/>
      <c r="M433" s="278">
        <f t="shared" ref="M433:M435" si="3864">IFERROR($D433*N433,0)</f>
        <v>0</v>
      </c>
      <c r="N433" s="561"/>
      <c r="O433" s="278">
        <f t="shared" ref="O433:O435" si="3865">IFERROR($D433*P433,0)</f>
        <v>0</v>
      </c>
      <c r="P433" s="561"/>
      <c r="Q433" s="278">
        <f t="shared" ref="Q433:Q435" si="3866">IFERROR($D433*R433,0)</f>
        <v>0</v>
      </c>
      <c r="R433" s="561"/>
      <c r="S433" s="278">
        <f t="shared" ref="S433:S435" si="3867">IFERROR($D433*T433,0)</f>
        <v>0</v>
      </c>
      <c r="T433" s="561"/>
      <c r="U433" s="278">
        <f t="shared" ref="U433:U435" si="3868">IFERROR($D433*V433,0)</f>
        <v>0</v>
      </c>
      <c r="V433" s="561"/>
      <c r="W433" s="278">
        <f t="shared" ref="W433:W435" si="3869">IFERROR($D433*X433,0)</f>
        <v>0</v>
      </c>
      <c r="X433" s="561"/>
      <c r="Y433" s="278">
        <f t="shared" ref="Y433:Y435" si="3870">IFERROR($D433*Z433,0)</f>
        <v>0</v>
      </c>
      <c r="Z433" s="561"/>
      <c r="AA433" s="278">
        <f t="shared" ref="AA433:AA435" si="3871">IFERROR($D433*AB433,0)</f>
        <v>0</v>
      </c>
      <c r="AB433" s="561"/>
      <c r="AC433" s="278">
        <f t="shared" ref="AC433:AC435" si="3872">IFERROR($D433*AD433,0)</f>
        <v>0</v>
      </c>
      <c r="AD433" s="561"/>
      <c r="AE433" s="278">
        <f t="shared" ref="AE433:AE435" si="3873">IFERROR($D433*AF433,0)</f>
        <v>0</v>
      </c>
      <c r="AF433" s="561"/>
      <c r="AG433" s="278">
        <f t="shared" ref="AG433:AG435" si="3874">IFERROR($D433*AH433,0)</f>
        <v>0</v>
      </c>
      <c r="AH433" s="561"/>
      <c r="AI433" s="278">
        <f t="shared" ref="AI433:AI435" si="3875">IFERROR($D433*AJ433,0)</f>
        <v>0</v>
      </c>
      <c r="AJ433" s="561"/>
      <c r="AK433" s="278">
        <f t="shared" ref="AK433:AK435" si="3876">IFERROR($D433*AL433,0)</f>
        <v>0</v>
      </c>
      <c r="AL433" s="561"/>
      <c r="AM433" s="278">
        <f t="shared" ref="AM433:AM435" si="3877">IFERROR($D433*AN433,0)</f>
        <v>0</v>
      </c>
      <c r="AN433" s="561"/>
      <c r="AO433" s="278">
        <f t="shared" ref="AO433:AO435" si="3878">IFERROR($D433*AP433,0)</f>
        <v>0</v>
      </c>
      <c r="AP433" s="561"/>
      <c r="AQ433" s="278">
        <f t="shared" ref="AQ433:AQ435" si="3879">IFERROR($D433*AR433,0)</f>
        <v>0</v>
      </c>
      <c r="AR433" s="561"/>
      <c r="AS433" s="278">
        <f t="shared" ref="AS433:AS435" si="3880">IFERROR($D433*AT433,0)</f>
        <v>0</v>
      </c>
      <c r="AT433" s="561"/>
      <c r="AU433" s="278">
        <f t="shared" ref="AU433:AU435" si="3881">IFERROR($D433*AV433,0)</f>
        <v>0</v>
      </c>
      <c r="AV433" s="561"/>
      <c r="AW433" s="278">
        <f t="shared" ref="AW433:AW435" si="3882">IFERROR($D433*AX433,0)</f>
        <v>0</v>
      </c>
      <c r="AX433" s="561"/>
      <c r="AY433" s="278">
        <f t="shared" ref="AY433:AY435" si="3883">IFERROR($D433*AZ433,0)</f>
        <v>0</v>
      </c>
      <c r="AZ433" s="561"/>
      <c r="BA433" s="278">
        <f t="shared" ref="BA433:BA435" si="3884">IFERROR($D433*BB433,0)</f>
        <v>0</v>
      </c>
      <c r="BB433" s="561"/>
      <c r="BC433" s="278">
        <f t="shared" ref="BC433:BC435" si="3885">IFERROR($D433*BD433,0)</f>
        <v>0</v>
      </c>
      <c r="BD433" s="561"/>
      <c r="BE433" s="278">
        <f t="shared" ref="BE433:BE435" si="3886">IFERROR($D433*BF433,0)</f>
        <v>0</v>
      </c>
      <c r="BF433" s="561"/>
      <c r="BG433" s="278">
        <f t="shared" ref="BG433:BG435" si="3887">IFERROR($D433*BH433,0)</f>
        <v>0</v>
      </c>
      <c r="BH433" s="561"/>
      <c r="BI433" s="278">
        <f t="shared" ref="BI433:BI435" si="3888">IFERROR($D433*BJ433,0)</f>
        <v>0</v>
      </c>
      <c r="BJ433" s="561"/>
      <c r="BK433" s="278">
        <f t="shared" ref="BK433:BK435" si="3889">IFERROR($D433*BL433,0)</f>
        <v>0</v>
      </c>
      <c r="BL433" s="561"/>
      <c r="BM433" s="278">
        <f t="shared" ref="BM433:BM435" si="3890">IFERROR($D433*BN433,0)</f>
        <v>0</v>
      </c>
      <c r="BN433" s="561"/>
      <c r="BO433" s="278">
        <f t="shared" ref="BO433:BO435" si="3891">IFERROR($D433*BP433,0)</f>
        <v>0</v>
      </c>
      <c r="BP433" s="561"/>
      <c r="BQ433" s="563">
        <f t="shared" ref="BQ433:BQ435" si="3892">SUM(BN433,BL433,BJ433,BH433,BF433,BD433,BB433,AZ433,AX433,AV433,AT433,AR433,AP433,AN433,AL433,AJ433,AH433,AF433,AD433,AB433,Z433,X433,V433,T433,R433,P433,N433,L433,J433,H433,BP433)</f>
        <v>0</v>
      </c>
      <c r="BR433" s="322">
        <f t="shared" si="3548"/>
        <v>0</v>
      </c>
      <c r="BS433" s="284" t="b">
        <f>D433='Orçamento Detalhado'!J439</f>
        <v>1</v>
      </c>
    </row>
    <row r="434" spans="2:71" ht="18" customHeight="1" outlineLevel="2" thickTop="1" thickBot="1">
      <c r="B434" s="213" t="s">
        <v>903</v>
      </c>
      <c r="C434" s="275" t="str">
        <f>IF(VLOOKUP(B434,'Orçamento Detalhado'!$A$11:$I$531,4,)="","",(VLOOKUP(B434,'Orçamento Detalhado'!$A$11:$I$531,4,)))</f>
        <v/>
      </c>
      <c r="D434" s="276" t="str">
        <f>IF(B434="","",VLOOKUP($B434,'Orçamento Detalhado'!$A$11:$J$531,10,))</f>
        <v/>
      </c>
      <c r="E434" s="277">
        <f t="shared" si="3581"/>
        <v>0</v>
      </c>
      <c r="F434" s="574">
        <v>428</v>
      </c>
      <c r="G434" s="278">
        <f t="shared" si="3861"/>
        <v>0</v>
      </c>
      <c r="H434" s="561"/>
      <c r="I434" s="278">
        <f t="shared" si="3862"/>
        <v>0</v>
      </c>
      <c r="J434" s="561"/>
      <c r="K434" s="278">
        <f t="shared" si="3863"/>
        <v>0</v>
      </c>
      <c r="L434" s="561"/>
      <c r="M434" s="278">
        <f t="shared" si="3864"/>
        <v>0</v>
      </c>
      <c r="N434" s="561"/>
      <c r="O434" s="278">
        <f t="shared" si="3865"/>
        <v>0</v>
      </c>
      <c r="P434" s="561"/>
      <c r="Q434" s="278">
        <f t="shared" si="3866"/>
        <v>0</v>
      </c>
      <c r="R434" s="561"/>
      <c r="S434" s="278">
        <f t="shared" si="3867"/>
        <v>0</v>
      </c>
      <c r="T434" s="561"/>
      <c r="U434" s="278">
        <f t="shared" si="3868"/>
        <v>0</v>
      </c>
      <c r="V434" s="561"/>
      <c r="W434" s="278">
        <f t="shared" si="3869"/>
        <v>0</v>
      </c>
      <c r="X434" s="561"/>
      <c r="Y434" s="278">
        <f t="shared" si="3870"/>
        <v>0</v>
      </c>
      <c r="Z434" s="561"/>
      <c r="AA434" s="278">
        <f t="shared" si="3871"/>
        <v>0</v>
      </c>
      <c r="AB434" s="561"/>
      <c r="AC434" s="278">
        <f t="shared" si="3872"/>
        <v>0</v>
      </c>
      <c r="AD434" s="561"/>
      <c r="AE434" s="278">
        <f t="shared" si="3873"/>
        <v>0</v>
      </c>
      <c r="AF434" s="561"/>
      <c r="AG434" s="278">
        <f t="shared" si="3874"/>
        <v>0</v>
      </c>
      <c r="AH434" s="561"/>
      <c r="AI434" s="278">
        <f t="shared" si="3875"/>
        <v>0</v>
      </c>
      <c r="AJ434" s="561"/>
      <c r="AK434" s="278">
        <f t="shared" si="3876"/>
        <v>0</v>
      </c>
      <c r="AL434" s="561"/>
      <c r="AM434" s="278">
        <f t="shared" si="3877"/>
        <v>0</v>
      </c>
      <c r="AN434" s="561"/>
      <c r="AO434" s="278">
        <f t="shared" si="3878"/>
        <v>0</v>
      </c>
      <c r="AP434" s="561"/>
      <c r="AQ434" s="278">
        <f t="shared" si="3879"/>
        <v>0</v>
      </c>
      <c r="AR434" s="561"/>
      <c r="AS434" s="278">
        <f t="shared" si="3880"/>
        <v>0</v>
      </c>
      <c r="AT434" s="561"/>
      <c r="AU434" s="278">
        <f t="shared" si="3881"/>
        <v>0</v>
      </c>
      <c r="AV434" s="561"/>
      <c r="AW434" s="278">
        <f t="shared" si="3882"/>
        <v>0</v>
      </c>
      <c r="AX434" s="561"/>
      <c r="AY434" s="278">
        <f t="shared" si="3883"/>
        <v>0</v>
      </c>
      <c r="AZ434" s="561"/>
      <c r="BA434" s="278">
        <f t="shared" si="3884"/>
        <v>0</v>
      </c>
      <c r="BB434" s="561"/>
      <c r="BC434" s="278">
        <f t="shared" si="3885"/>
        <v>0</v>
      </c>
      <c r="BD434" s="561"/>
      <c r="BE434" s="278">
        <f t="shared" si="3886"/>
        <v>0</v>
      </c>
      <c r="BF434" s="561"/>
      <c r="BG434" s="278">
        <f t="shared" si="3887"/>
        <v>0</v>
      </c>
      <c r="BH434" s="561"/>
      <c r="BI434" s="278">
        <f t="shared" si="3888"/>
        <v>0</v>
      </c>
      <c r="BJ434" s="561"/>
      <c r="BK434" s="278">
        <f t="shared" si="3889"/>
        <v>0</v>
      </c>
      <c r="BL434" s="561"/>
      <c r="BM434" s="278">
        <f t="shared" si="3890"/>
        <v>0</v>
      </c>
      <c r="BN434" s="561"/>
      <c r="BO434" s="278">
        <f t="shared" si="3891"/>
        <v>0</v>
      </c>
      <c r="BP434" s="561"/>
      <c r="BQ434" s="563">
        <f t="shared" si="3892"/>
        <v>0</v>
      </c>
      <c r="BR434" s="322">
        <f t="shared" si="3548"/>
        <v>0</v>
      </c>
      <c r="BS434" s="284" t="b">
        <f>D434='Orçamento Detalhado'!J440</f>
        <v>1</v>
      </c>
    </row>
    <row r="435" spans="2:71" ht="18" customHeight="1" outlineLevel="2" thickTop="1" thickBot="1">
      <c r="B435" s="213" t="s">
        <v>904</v>
      </c>
      <c r="C435" s="275" t="str">
        <f>IF(VLOOKUP(B435,'Orçamento Detalhado'!$A$11:$I$531,4,)="","",(VLOOKUP(B435,'Orçamento Detalhado'!$A$11:$I$531,4,)))</f>
        <v/>
      </c>
      <c r="D435" s="276" t="str">
        <f>IF(B435="","",VLOOKUP($B435,'Orçamento Detalhado'!$A$11:$J$531,10,))</f>
        <v/>
      </c>
      <c r="E435" s="277">
        <f t="shared" si="3581"/>
        <v>0</v>
      </c>
      <c r="F435" s="574">
        <v>429</v>
      </c>
      <c r="G435" s="278">
        <f t="shared" si="3861"/>
        <v>0</v>
      </c>
      <c r="H435" s="561"/>
      <c r="I435" s="278">
        <f t="shared" si="3862"/>
        <v>0</v>
      </c>
      <c r="J435" s="561"/>
      <c r="K435" s="278">
        <f t="shared" si="3863"/>
        <v>0</v>
      </c>
      <c r="L435" s="561"/>
      <c r="M435" s="278">
        <f t="shared" si="3864"/>
        <v>0</v>
      </c>
      <c r="N435" s="561"/>
      <c r="O435" s="278">
        <f t="shared" si="3865"/>
        <v>0</v>
      </c>
      <c r="P435" s="561"/>
      <c r="Q435" s="278">
        <f t="shared" si="3866"/>
        <v>0</v>
      </c>
      <c r="R435" s="561"/>
      <c r="S435" s="278">
        <f t="shared" si="3867"/>
        <v>0</v>
      </c>
      <c r="T435" s="561"/>
      <c r="U435" s="278">
        <f t="shared" si="3868"/>
        <v>0</v>
      </c>
      <c r="V435" s="561"/>
      <c r="W435" s="278">
        <f t="shared" si="3869"/>
        <v>0</v>
      </c>
      <c r="X435" s="561"/>
      <c r="Y435" s="278">
        <f t="shared" si="3870"/>
        <v>0</v>
      </c>
      <c r="Z435" s="561"/>
      <c r="AA435" s="278">
        <f t="shared" si="3871"/>
        <v>0</v>
      </c>
      <c r="AB435" s="561"/>
      <c r="AC435" s="278">
        <f t="shared" si="3872"/>
        <v>0</v>
      </c>
      <c r="AD435" s="561"/>
      <c r="AE435" s="278">
        <f t="shared" si="3873"/>
        <v>0</v>
      </c>
      <c r="AF435" s="561"/>
      <c r="AG435" s="278">
        <f t="shared" si="3874"/>
        <v>0</v>
      </c>
      <c r="AH435" s="561"/>
      <c r="AI435" s="278">
        <f t="shared" si="3875"/>
        <v>0</v>
      </c>
      <c r="AJ435" s="561"/>
      <c r="AK435" s="278">
        <f t="shared" si="3876"/>
        <v>0</v>
      </c>
      <c r="AL435" s="561"/>
      <c r="AM435" s="278">
        <f t="shared" si="3877"/>
        <v>0</v>
      </c>
      <c r="AN435" s="561"/>
      <c r="AO435" s="278">
        <f t="shared" si="3878"/>
        <v>0</v>
      </c>
      <c r="AP435" s="561"/>
      <c r="AQ435" s="278">
        <f t="shared" si="3879"/>
        <v>0</v>
      </c>
      <c r="AR435" s="561"/>
      <c r="AS435" s="278">
        <f t="shared" si="3880"/>
        <v>0</v>
      </c>
      <c r="AT435" s="561"/>
      <c r="AU435" s="278">
        <f t="shared" si="3881"/>
        <v>0</v>
      </c>
      <c r="AV435" s="561"/>
      <c r="AW435" s="278">
        <f t="shared" si="3882"/>
        <v>0</v>
      </c>
      <c r="AX435" s="561"/>
      <c r="AY435" s="278">
        <f t="shared" si="3883"/>
        <v>0</v>
      </c>
      <c r="AZ435" s="561"/>
      <c r="BA435" s="278">
        <f t="shared" si="3884"/>
        <v>0</v>
      </c>
      <c r="BB435" s="561"/>
      <c r="BC435" s="278">
        <f t="shared" si="3885"/>
        <v>0</v>
      </c>
      <c r="BD435" s="561"/>
      <c r="BE435" s="278">
        <f t="shared" si="3886"/>
        <v>0</v>
      </c>
      <c r="BF435" s="561"/>
      <c r="BG435" s="278">
        <f t="shared" si="3887"/>
        <v>0</v>
      </c>
      <c r="BH435" s="561"/>
      <c r="BI435" s="278">
        <f t="shared" si="3888"/>
        <v>0</v>
      </c>
      <c r="BJ435" s="561"/>
      <c r="BK435" s="278">
        <f t="shared" si="3889"/>
        <v>0</v>
      </c>
      <c r="BL435" s="561"/>
      <c r="BM435" s="278">
        <f t="shared" si="3890"/>
        <v>0</v>
      </c>
      <c r="BN435" s="561"/>
      <c r="BO435" s="278">
        <f t="shared" si="3891"/>
        <v>0</v>
      </c>
      <c r="BP435" s="561"/>
      <c r="BQ435" s="563">
        <f t="shared" si="3892"/>
        <v>0</v>
      </c>
      <c r="BR435" s="322">
        <f t="shared" si="3548"/>
        <v>0</v>
      </c>
      <c r="BS435" s="284" t="b">
        <f>D435='Orçamento Detalhado'!J441</f>
        <v>1</v>
      </c>
    </row>
    <row r="436" spans="2:71" ht="18" customHeight="1" outlineLevel="2" collapsed="1" thickTop="1" thickBot="1">
      <c r="B436" s="213" t="s">
        <v>905</v>
      </c>
      <c r="C436" s="275" t="str">
        <f>IF(VLOOKUP(B436,'Orçamento Detalhado'!$A$11:$I$531,4,)="","",(VLOOKUP(B436,'Orçamento Detalhado'!$A$11:$I$531,4,)))</f>
        <v/>
      </c>
      <c r="D436" s="276" t="str">
        <f>IF(B436="","",VLOOKUP($B436,'Orçamento Detalhado'!$A$11:$J$531,10,))</f>
        <v/>
      </c>
      <c r="E436" s="277">
        <f t="shared" si="3581"/>
        <v>0</v>
      </c>
      <c r="F436" s="574">
        <v>430</v>
      </c>
      <c r="G436" s="278">
        <f t="shared" ref="G436" si="3893">IFERROR($D436*H436,0)</f>
        <v>0</v>
      </c>
      <c r="H436" s="561"/>
      <c r="I436" s="278">
        <f t="shared" ref="I436" si="3894">IFERROR($D436*J436,0)</f>
        <v>0</v>
      </c>
      <c r="J436" s="561"/>
      <c r="K436" s="278">
        <f t="shared" ref="K436" si="3895">IFERROR($D436*L436,0)</f>
        <v>0</v>
      </c>
      <c r="L436" s="561"/>
      <c r="M436" s="278">
        <f t="shared" ref="M436" si="3896">IFERROR($D436*N436,0)</f>
        <v>0</v>
      </c>
      <c r="N436" s="561"/>
      <c r="O436" s="278">
        <f t="shared" ref="O436" si="3897">IFERROR($D436*P436,0)</f>
        <v>0</v>
      </c>
      <c r="P436" s="561"/>
      <c r="Q436" s="278">
        <f t="shared" ref="Q436" si="3898">IFERROR($D436*R436,0)</f>
        <v>0</v>
      </c>
      <c r="R436" s="561"/>
      <c r="S436" s="278">
        <f t="shared" ref="S436" si="3899">IFERROR($D436*T436,0)</f>
        <v>0</v>
      </c>
      <c r="T436" s="561"/>
      <c r="U436" s="278">
        <f t="shared" ref="U436" si="3900">IFERROR($D436*V436,0)</f>
        <v>0</v>
      </c>
      <c r="V436" s="561"/>
      <c r="W436" s="278">
        <f t="shared" ref="W436" si="3901">IFERROR($D436*X436,0)</f>
        <v>0</v>
      </c>
      <c r="X436" s="561"/>
      <c r="Y436" s="278">
        <f t="shared" ref="Y436" si="3902">IFERROR($D436*Z436,0)</f>
        <v>0</v>
      </c>
      <c r="Z436" s="561"/>
      <c r="AA436" s="278">
        <f t="shared" ref="AA436" si="3903">IFERROR($D436*AB436,0)</f>
        <v>0</v>
      </c>
      <c r="AB436" s="561"/>
      <c r="AC436" s="278">
        <f t="shared" ref="AC436" si="3904">IFERROR($D436*AD436,0)</f>
        <v>0</v>
      </c>
      <c r="AD436" s="561"/>
      <c r="AE436" s="278">
        <f t="shared" ref="AE436" si="3905">IFERROR($D436*AF436,0)</f>
        <v>0</v>
      </c>
      <c r="AF436" s="561"/>
      <c r="AG436" s="278">
        <f t="shared" ref="AG436" si="3906">IFERROR($D436*AH436,0)</f>
        <v>0</v>
      </c>
      <c r="AH436" s="561"/>
      <c r="AI436" s="278">
        <f t="shared" ref="AI436" si="3907">IFERROR($D436*AJ436,0)</f>
        <v>0</v>
      </c>
      <c r="AJ436" s="561"/>
      <c r="AK436" s="278">
        <f t="shared" ref="AK436" si="3908">IFERROR($D436*AL436,0)</f>
        <v>0</v>
      </c>
      <c r="AL436" s="561"/>
      <c r="AM436" s="278">
        <f t="shared" ref="AM436" si="3909">IFERROR($D436*AN436,0)</f>
        <v>0</v>
      </c>
      <c r="AN436" s="561"/>
      <c r="AO436" s="278">
        <f t="shared" ref="AO436" si="3910">IFERROR($D436*AP436,0)</f>
        <v>0</v>
      </c>
      <c r="AP436" s="561"/>
      <c r="AQ436" s="278">
        <f t="shared" ref="AQ436" si="3911">IFERROR($D436*AR436,0)</f>
        <v>0</v>
      </c>
      <c r="AR436" s="561"/>
      <c r="AS436" s="278">
        <f t="shared" ref="AS436" si="3912">IFERROR($D436*AT436,0)</f>
        <v>0</v>
      </c>
      <c r="AT436" s="561"/>
      <c r="AU436" s="278">
        <f t="shared" ref="AU436" si="3913">IFERROR($D436*AV436,0)</f>
        <v>0</v>
      </c>
      <c r="AV436" s="561"/>
      <c r="AW436" s="278">
        <f t="shared" ref="AW436" si="3914">IFERROR($D436*AX436,0)</f>
        <v>0</v>
      </c>
      <c r="AX436" s="561"/>
      <c r="AY436" s="278">
        <f t="shared" ref="AY436" si="3915">IFERROR($D436*AZ436,0)</f>
        <v>0</v>
      </c>
      <c r="AZ436" s="561"/>
      <c r="BA436" s="278">
        <f t="shared" ref="BA436" si="3916">IFERROR($D436*BB436,0)</f>
        <v>0</v>
      </c>
      <c r="BB436" s="561"/>
      <c r="BC436" s="278">
        <f t="shared" ref="BC436" si="3917">IFERROR($D436*BD436,0)</f>
        <v>0</v>
      </c>
      <c r="BD436" s="561"/>
      <c r="BE436" s="278">
        <f t="shared" ref="BE436" si="3918">IFERROR($D436*BF436,0)</f>
        <v>0</v>
      </c>
      <c r="BF436" s="561"/>
      <c r="BG436" s="278">
        <f t="shared" ref="BG436" si="3919">IFERROR($D436*BH436,0)</f>
        <v>0</v>
      </c>
      <c r="BH436" s="561"/>
      <c r="BI436" s="278">
        <f t="shared" ref="BI436" si="3920">IFERROR($D436*BJ436,0)</f>
        <v>0</v>
      </c>
      <c r="BJ436" s="561"/>
      <c r="BK436" s="278">
        <f t="shared" ref="BK436" si="3921">IFERROR($D436*BL436,0)</f>
        <v>0</v>
      </c>
      <c r="BL436" s="561"/>
      <c r="BM436" s="278">
        <f t="shared" ref="BM436" si="3922">IFERROR($D436*BN436,0)</f>
        <v>0</v>
      </c>
      <c r="BN436" s="561"/>
      <c r="BO436" s="278">
        <f t="shared" ref="BO436" si="3923">IFERROR($D436*BP436,0)</f>
        <v>0</v>
      </c>
      <c r="BP436" s="561"/>
      <c r="BQ436" s="563">
        <f t="shared" ref="BQ436" si="3924">SUM(BN436,BL436,BJ436,BH436,BF436,BD436,BB436,AZ436,AX436,AV436,AT436,AR436,AP436,AN436,AL436,AJ436,AH436,AF436,AD436,AB436,Z436,X436,V436,T436,R436,P436,N436,L436,J436,H436,BP436)</f>
        <v>0</v>
      </c>
      <c r="BR436" s="322">
        <f t="shared" si="3548"/>
        <v>0</v>
      </c>
      <c r="BS436" s="284" t="b">
        <f>D436='Orçamento Detalhado'!J442</f>
        <v>1</v>
      </c>
    </row>
    <row r="437" spans="2:71" ht="18" customHeight="1" outlineLevel="1" thickTop="1" thickBot="1">
      <c r="B437" s="260" t="s">
        <v>906</v>
      </c>
      <c r="C437" s="281" t="str">
        <f>IF(B437="","",VLOOKUP(B437,'Orçamento Detalhado'!$A$11:$I$531,4,))</f>
        <v>TELEFONIA</v>
      </c>
      <c r="D437" s="263">
        <f>SUM(D438:D441)</f>
        <v>0</v>
      </c>
      <c r="E437" s="264">
        <f t="shared" ref="E437:E445" si="3925">IFERROR(D437/$D$527,0)</f>
        <v>0</v>
      </c>
      <c r="F437" s="574">
        <v>431</v>
      </c>
      <c r="G437" s="265">
        <f>SUM(G438:G441)</f>
        <v>0</v>
      </c>
      <c r="H437" s="560">
        <f t="shared" ref="H437" si="3926">IFERROR(G437/$D437,0)</f>
        <v>0</v>
      </c>
      <c r="I437" s="265">
        <f>SUM(I438:I441)</f>
        <v>0</v>
      </c>
      <c r="J437" s="560">
        <f t="shared" ref="J437:BP437" si="3927">IFERROR(I437/$D437,0)</f>
        <v>0</v>
      </c>
      <c r="K437" s="265">
        <f t="shared" ref="K437" si="3928">SUM(K438:K441)</f>
        <v>0</v>
      </c>
      <c r="L437" s="560">
        <f t="shared" si="3927"/>
        <v>0</v>
      </c>
      <c r="M437" s="265">
        <f t="shared" ref="M437" si="3929">SUM(M438:M441)</f>
        <v>0</v>
      </c>
      <c r="N437" s="560">
        <f t="shared" si="3927"/>
        <v>0</v>
      </c>
      <c r="O437" s="265">
        <f t="shared" ref="O437" si="3930">SUM(O438:O441)</f>
        <v>0</v>
      </c>
      <c r="P437" s="560">
        <f t="shared" si="3927"/>
        <v>0</v>
      </c>
      <c r="Q437" s="265">
        <f t="shared" ref="Q437" si="3931">SUM(Q438:Q441)</f>
        <v>0</v>
      </c>
      <c r="R437" s="560">
        <f t="shared" si="3927"/>
        <v>0</v>
      </c>
      <c r="S437" s="265">
        <f t="shared" ref="S437" si="3932">SUM(S438:S441)</f>
        <v>0</v>
      </c>
      <c r="T437" s="560">
        <f t="shared" si="3927"/>
        <v>0</v>
      </c>
      <c r="U437" s="265">
        <f t="shared" ref="U437" si="3933">SUM(U438:U441)</f>
        <v>0</v>
      </c>
      <c r="V437" s="560">
        <f t="shared" si="3927"/>
        <v>0</v>
      </c>
      <c r="W437" s="265">
        <f t="shared" ref="W437" si="3934">SUM(W438:W441)</f>
        <v>0</v>
      </c>
      <c r="X437" s="560">
        <f t="shared" si="3927"/>
        <v>0</v>
      </c>
      <c r="Y437" s="265">
        <f t="shared" ref="Y437" si="3935">SUM(Y438:Y441)</f>
        <v>0</v>
      </c>
      <c r="Z437" s="560">
        <f t="shared" si="3927"/>
        <v>0</v>
      </c>
      <c r="AA437" s="265">
        <f t="shared" ref="AA437" si="3936">SUM(AA438:AA441)</f>
        <v>0</v>
      </c>
      <c r="AB437" s="560">
        <f t="shared" si="3927"/>
        <v>0</v>
      </c>
      <c r="AC437" s="265">
        <f t="shared" ref="AC437" si="3937">SUM(AC438:AC441)</f>
        <v>0</v>
      </c>
      <c r="AD437" s="560">
        <f t="shared" si="3927"/>
        <v>0</v>
      </c>
      <c r="AE437" s="265">
        <f t="shared" ref="AE437" si="3938">SUM(AE438:AE441)</f>
        <v>0</v>
      </c>
      <c r="AF437" s="560">
        <f t="shared" si="3927"/>
        <v>0</v>
      </c>
      <c r="AG437" s="265">
        <f t="shared" ref="AG437" si="3939">SUM(AG438:AG441)</f>
        <v>0</v>
      </c>
      <c r="AH437" s="560">
        <f t="shared" si="3927"/>
        <v>0</v>
      </c>
      <c r="AI437" s="265">
        <f t="shared" ref="AI437" si="3940">SUM(AI438:AI441)</f>
        <v>0</v>
      </c>
      <c r="AJ437" s="560">
        <f t="shared" si="3927"/>
        <v>0</v>
      </c>
      <c r="AK437" s="265">
        <f t="shared" ref="AK437" si="3941">SUM(AK438:AK441)</f>
        <v>0</v>
      </c>
      <c r="AL437" s="560">
        <f t="shared" si="3927"/>
        <v>0</v>
      </c>
      <c r="AM437" s="265">
        <f t="shared" ref="AM437" si="3942">SUM(AM438:AM441)</f>
        <v>0</v>
      </c>
      <c r="AN437" s="560">
        <f t="shared" si="3927"/>
        <v>0</v>
      </c>
      <c r="AO437" s="265">
        <f t="shared" ref="AO437" si="3943">SUM(AO438:AO441)</f>
        <v>0</v>
      </c>
      <c r="AP437" s="560">
        <f t="shared" si="3927"/>
        <v>0</v>
      </c>
      <c r="AQ437" s="265">
        <f t="shared" ref="AQ437" si="3944">SUM(AQ438:AQ441)</f>
        <v>0</v>
      </c>
      <c r="AR437" s="560">
        <f t="shared" si="3927"/>
        <v>0</v>
      </c>
      <c r="AS437" s="265">
        <f t="shared" ref="AS437" si="3945">SUM(AS438:AS441)</f>
        <v>0</v>
      </c>
      <c r="AT437" s="560">
        <f t="shared" si="3927"/>
        <v>0</v>
      </c>
      <c r="AU437" s="265">
        <f t="shared" ref="AU437" si="3946">SUM(AU438:AU441)</f>
        <v>0</v>
      </c>
      <c r="AV437" s="560">
        <f t="shared" si="3927"/>
        <v>0</v>
      </c>
      <c r="AW437" s="265">
        <f t="shared" ref="AW437" si="3947">SUM(AW438:AW441)</f>
        <v>0</v>
      </c>
      <c r="AX437" s="560">
        <f t="shared" si="3927"/>
        <v>0</v>
      </c>
      <c r="AY437" s="265">
        <f t="shared" ref="AY437" si="3948">SUM(AY438:AY441)</f>
        <v>0</v>
      </c>
      <c r="AZ437" s="560">
        <f t="shared" si="3927"/>
        <v>0</v>
      </c>
      <c r="BA437" s="265">
        <f t="shared" ref="BA437" si="3949">SUM(BA438:BA441)</f>
        <v>0</v>
      </c>
      <c r="BB437" s="560">
        <f t="shared" si="3927"/>
        <v>0</v>
      </c>
      <c r="BC437" s="265">
        <f t="shared" ref="BC437" si="3950">SUM(BC438:BC441)</f>
        <v>0</v>
      </c>
      <c r="BD437" s="560">
        <f t="shared" si="3927"/>
        <v>0</v>
      </c>
      <c r="BE437" s="265">
        <f t="shared" ref="BE437" si="3951">SUM(BE438:BE441)</f>
        <v>0</v>
      </c>
      <c r="BF437" s="560">
        <f t="shared" si="3927"/>
        <v>0</v>
      </c>
      <c r="BG437" s="265">
        <f t="shared" ref="BG437" si="3952">SUM(BG438:BG441)</f>
        <v>0</v>
      </c>
      <c r="BH437" s="560">
        <f t="shared" si="3927"/>
        <v>0</v>
      </c>
      <c r="BI437" s="265">
        <f t="shared" ref="BI437" si="3953">SUM(BI438:BI441)</f>
        <v>0</v>
      </c>
      <c r="BJ437" s="560">
        <f t="shared" si="3927"/>
        <v>0</v>
      </c>
      <c r="BK437" s="265">
        <f>SUM(BK438:BK441)</f>
        <v>0</v>
      </c>
      <c r="BL437" s="560">
        <f t="shared" si="3927"/>
        <v>0</v>
      </c>
      <c r="BM437" s="265">
        <f t="shared" ref="BM437" si="3954">SUM(BM438:BM441)</f>
        <v>0</v>
      </c>
      <c r="BN437" s="560">
        <f t="shared" si="3927"/>
        <v>0</v>
      </c>
      <c r="BO437" s="265">
        <f>SUM(BO438:BO441)</f>
        <v>0</v>
      </c>
      <c r="BP437" s="560">
        <f t="shared" si="3927"/>
        <v>0</v>
      </c>
      <c r="BQ437" s="563">
        <f t="shared" si="2992"/>
        <v>0</v>
      </c>
      <c r="BR437" s="322">
        <f t="shared" si="3548"/>
        <v>0</v>
      </c>
      <c r="BS437" s="284" t="b">
        <f>D437='Orçamento Detalhado'!J443</f>
        <v>1</v>
      </c>
    </row>
    <row r="438" spans="2:71" ht="18" customHeight="1" outlineLevel="2" thickTop="1" thickBot="1">
      <c r="B438" s="213" t="s">
        <v>908</v>
      </c>
      <c r="C438" s="275" t="str">
        <f>IF(VLOOKUP(B438,'Orçamento Detalhado'!$A$11:$I$531,4,)="","",(VLOOKUP(B438,'Orçamento Detalhado'!$A$11:$I$531,4,)))</f>
        <v>Rede de distribuição - telefonia e interfonia.</v>
      </c>
      <c r="D438" s="276" t="str">
        <f>IF(B438="","",VLOOKUP($B438,'Orçamento Detalhado'!$A$11:$J$531,10,))</f>
        <v/>
      </c>
      <c r="E438" s="277">
        <f t="shared" si="3925"/>
        <v>0</v>
      </c>
      <c r="F438" s="574">
        <v>432</v>
      </c>
      <c r="G438" s="278">
        <f t="shared" ref="G438:G440" si="3955">IFERROR($D438*H438,0)</f>
        <v>0</v>
      </c>
      <c r="H438" s="561"/>
      <c r="I438" s="278">
        <f t="shared" ref="I438:I440" si="3956">IFERROR($D438*J438,0)</f>
        <v>0</v>
      </c>
      <c r="J438" s="561"/>
      <c r="K438" s="278">
        <f t="shared" ref="K438:K440" si="3957">IFERROR($D438*L438,0)</f>
        <v>0</v>
      </c>
      <c r="L438" s="561"/>
      <c r="M438" s="278">
        <f t="shared" ref="M438:M440" si="3958">IFERROR($D438*N438,0)</f>
        <v>0</v>
      </c>
      <c r="N438" s="561"/>
      <c r="O438" s="278">
        <f t="shared" ref="O438:O440" si="3959">IFERROR($D438*P438,0)</f>
        <v>0</v>
      </c>
      <c r="P438" s="561"/>
      <c r="Q438" s="278">
        <f t="shared" ref="Q438:Q440" si="3960">IFERROR($D438*R438,0)</f>
        <v>0</v>
      </c>
      <c r="R438" s="561"/>
      <c r="S438" s="278">
        <f t="shared" ref="S438:S440" si="3961">IFERROR($D438*T438,0)</f>
        <v>0</v>
      </c>
      <c r="T438" s="561"/>
      <c r="U438" s="278">
        <f t="shared" ref="U438:U440" si="3962">IFERROR($D438*V438,0)</f>
        <v>0</v>
      </c>
      <c r="V438" s="561"/>
      <c r="W438" s="278">
        <f t="shared" ref="W438:W440" si="3963">IFERROR($D438*X438,0)</f>
        <v>0</v>
      </c>
      <c r="X438" s="561"/>
      <c r="Y438" s="278">
        <f t="shared" ref="Y438:Y440" si="3964">IFERROR($D438*Z438,0)</f>
        <v>0</v>
      </c>
      <c r="Z438" s="561"/>
      <c r="AA438" s="278">
        <f t="shared" ref="AA438:AA440" si="3965">IFERROR($D438*AB438,0)</f>
        <v>0</v>
      </c>
      <c r="AB438" s="561"/>
      <c r="AC438" s="278">
        <f t="shared" ref="AC438:AC440" si="3966">IFERROR($D438*AD438,0)</f>
        <v>0</v>
      </c>
      <c r="AD438" s="561"/>
      <c r="AE438" s="278">
        <f t="shared" ref="AE438:AE440" si="3967">IFERROR($D438*AF438,0)</f>
        <v>0</v>
      </c>
      <c r="AF438" s="561"/>
      <c r="AG438" s="278">
        <f t="shared" ref="AG438:AG440" si="3968">IFERROR($D438*AH438,0)</f>
        <v>0</v>
      </c>
      <c r="AH438" s="561"/>
      <c r="AI438" s="278">
        <f t="shared" ref="AI438:AI440" si="3969">IFERROR($D438*AJ438,0)</f>
        <v>0</v>
      </c>
      <c r="AJ438" s="561"/>
      <c r="AK438" s="278">
        <f t="shared" ref="AK438:AK440" si="3970">IFERROR($D438*AL438,0)</f>
        <v>0</v>
      </c>
      <c r="AL438" s="561"/>
      <c r="AM438" s="278">
        <f t="shared" ref="AM438:AM440" si="3971">IFERROR($D438*AN438,0)</f>
        <v>0</v>
      </c>
      <c r="AN438" s="561"/>
      <c r="AO438" s="278">
        <f t="shared" ref="AO438:AO440" si="3972">IFERROR($D438*AP438,0)</f>
        <v>0</v>
      </c>
      <c r="AP438" s="561"/>
      <c r="AQ438" s="278">
        <f t="shared" ref="AQ438:AQ440" si="3973">IFERROR($D438*AR438,0)</f>
        <v>0</v>
      </c>
      <c r="AR438" s="561"/>
      <c r="AS438" s="278">
        <f t="shared" ref="AS438:AS440" si="3974">IFERROR($D438*AT438,0)</f>
        <v>0</v>
      </c>
      <c r="AT438" s="561"/>
      <c r="AU438" s="278">
        <f t="shared" ref="AU438:AU440" si="3975">IFERROR($D438*AV438,0)</f>
        <v>0</v>
      </c>
      <c r="AV438" s="561"/>
      <c r="AW438" s="278">
        <f t="shared" ref="AW438:AW440" si="3976">IFERROR($D438*AX438,0)</f>
        <v>0</v>
      </c>
      <c r="AX438" s="561"/>
      <c r="AY438" s="278">
        <f t="shared" ref="AY438:AY440" si="3977">IFERROR($D438*AZ438,0)</f>
        <v>0</v>
      </c>
      <c r="AZ438" s="561"/>
      <c r="BA438" s="278">
        <f t="shared" ref="BA438:BA440" si="3978">IFERROR($D438*BB438,0)</f>
        <v>0</v>
      </c>
      <c r="BB438" s="561"/>
      <c r="BC438" s="278">
        <f t="shared" ref="BC438:BC440" si="3979">IFERROR($D438*BD438,0)</f>
        <v>0</v>
      </c>
      <c r="BD438" s="561"/>
      <c r="BE438" s="278">
        <f t="shared" ref="BE438:BE440" si="3980">IFERROR($D438*BF438,0)</f>
        <v>0</v>
      </c>
      <c r="BF438" s="561"/>
      <c r="BG438" s="278">
        <f t="shared" ref="BG438:BG440" si="3981">IFERROR($D438*BH438,0)</f>
        <v>0</v>
      </c>
      <c r="BH438" s="561"/>
      <c r="BI438" s="278">
        <f t="shared" ref="BI438:BI440" si="3982">IFERROR($D438*BJ438,0)</f>
        <v>0</v>
      </c>
      <c r="BJ438" s="561"/>
      <c r="BK438" s="278">
        <f t="shared" ref="BK438:BK440" si="3983">IFERROR($D438*BL438,0)</f>
        <v>0</v>
      </c>
      <c r="BL438" s="561"/>
      <c r="BM438" s="278">
        <f t="shared" ref="BM438:BM440" si="3984">IFERROR($D438*BN438,0)</f>
        <v>0</v>
      </c>
      <c r="BN438" s="561"/>
      <c r="BO438" s="278">
        <f t="shared" ref="BO438:BO440" si="3985">IFERROR($D438*BP438,0)</f>
        <v>0</v>
      </c>
      <c r="BP438" s="561"/>
      <c r="BQ438" s="563">
        <f t="shared" ref="BQ438:BQ440" si="3986">SUM(BN438,BL438,BJ438,BH438,BF438,BD438,BB438,AZ438,AX438,AV438,AT438,AR438,AP438,AN438,AL438,AJ438,AH438,AF438,AD438,AB438,Z438,X438,V438,T438,R438,P438,N438,L438,J438,H438,BP438)</f>
        <v>0</v>
      </c>
      <c r="BR438" s="322">
        <f t="shared" si="3548"/>
        <v>0</v>
      </c>
      <c r="BS438" s="284" t="b">
        <f>D438='Orçamento Detalhado'!J444</f>
        <v>1</v>
      </c>
    </row>
    <row r="439" spans="2:71" ht="18" customHeight="1" outlineLevel="2" thickTop="1" thickBot="1">
      <c r="B439" s="213" t="s">
        <v>910</v>
      </c>
      <c r="C439" s="275" t="str">
        <f>IF(VLOOKUP(B439,'Orçamento Detalhado'!$A$11:$I$531,4,)="","",(VLOOKUP(B439,'Orçamento Detalhado'!$A$11:$I$531,4,)))</f>
        <v/>
      </c>
      <c r="D439" s="276" t="str">
        <f>IF(B439="","",VLOOKUP($B439,'Orçamento Detalhado'!$A$11:$J$531,10,))</f>
        <v/>
      </c>
      <c r="E439" s="277">
        <f t="shared" si="3925"/>
        <v>0</v>
      </c>
      <c r="F439" s="574">
        <v>433</v>
      </c>
      <c r="G439" s="278">
        <f t="shared" si="3955"/>
        <v>0</v>
      </c>
      <c r="H439" s="561"/>
      <c r="I439" s="278">
        <f t="shared" si="3956"/>
        <v>0</v>
      </c>
      <c r="J439" s="561"/>
      <c r="K439" s="278">
        <f t="shared" si="3957"/>
        <v>0</v>
      </c>
      <c r="L439" s="561"/>
      <c r="M439" s="278">
        <f t="shared" si="3958"/>
        <v>0</v>
      </c>
      <c r="N439" s="561"/>
      <c r="O439" s="278">
        <f t="shared" si="3959"/>
        <v>0</v>
      </c>
      <c r="P439" s="561"/>
      <c r="Q439" s="278">
        <f t="shared" si="3960"/>
        <v>0</v>
      </c>
      <c r="R439" s="561"/>
      <c r="S439" s="278">
        <f t="shared" si="3961"/>
        <v>0</v>
      </c>
      <c r="T439" s="561"/>
      <c r="U439" s="278">
        <f t="shared" si="3962"/>
        <v>0</v>
      </c>
      <c r="V439" s="561"/>
      <c r="W439" s="278">
        <f t="shared" si="3963"/>
        <v>0</v>
      </c>
      <c r="X439" s="561"/>
      <c r="Y439" s="278">
        <f t="shared" si="3964"/>
        <v>0</v>
      </c>
      <c r="Z439" s="561"/>
      <c r="AA439" s="278">
        <f t="shared" si="3965"/>
        <v>0</v>
      </c>
      <c r="AB439" s="561"/>
      <c r="AC439" s="278">
        <f t="shared" si="3966"/>
        <v>0</v>
      </c>
      <c r="AD439" s="561"/>
      <c r="AE439" s="278">
        <f t="shared" si="3967"/>
        <v>0</v>
      </c>
      <c r="AF439" s="561"/>
      <c r="AG439" s="278">
        <f t="shared" si="3968"/>
        <v>0</v>
      </c>
      <c r="AH439" s="561"/>
      <c r="AI439" s="278">
        <f t="shared" si="3969"/>
        <v>0</v>
      </c>
      <c r="AJ439" s="561"/>
      <c r="AK439" s="278">
        <f t="shared" si="3970"/>
        <v>0</v>
      </c>
      <c r="AL439" s="561"/>
      <c r="AM439" s="278">
        <f t="shared" si="3971"/>
        <v>0</v>
      </c>
      <c r="AN439" s="561"/>
      <c r="AO439" s="278">
        <f t="shared" si="3972"/>
        <v>0</v>
      </c>
      <c r="AP439" s="561"/>
      <c r="AQ439" s="278">
        <f t="shared" si="3973"/>
        <v>0</v>
      </c>
      <c r="AR439" s="561"/>
      <c r="AS439" s="278">
        <f t="shared" si="3974"/>
        <v>0</v>
      </c>
      <c r="AT439" s="561"/>
      <c r="AU439" s="278">
        <f t="shared" si="3975"/>
        <v>0</v>
      </c>
      <c r="AV439" s="561"/>
      <c r="AW439" s="278">
        <f t="shared" si="3976"/>
        <v>0</v>
      </c>
      <c r="AX439" s="561"/>
      <c r="AY439" s="278">
        <f t="shared" si="3977"/>
        <v>0</v>
      </c>
      <c r="AZ439" s="561"/>
      <c r="BA439" s="278">
        <f t="shared" si="3978"/>
        <v>0</v>
      </c>
      <c r="BB439" s="561"/>
      <c r="BC439" s="278">
        <f t="shared" si="3979"/>
        <v>0</v>
      </c>
      <c r="BD439" s="561"/>
      <c r="BE439" s="278">
        <f t="shared" si="3980"/>
        <v>0</v>
      </c>
      <c r="BF439" s="561"/>
      <c r="BG439" s="278">
        <f t="shared" si="3981"/>
        <v>0</v>
      </c>
      <c r="BH439" s="561"/>
      <c r="BI439" s="278">
        <f t="shared" si="3982"/>
        <v>0</v>
      </c>
      <c r="BJ439" s="561"/>
      <c r="BK439" s="278">
        <f t="shared" si="3983"/>
        <v>0</v>
      </c>
      <c r="BL439" s="561"/>
      <c r="BM439" s="278">
        <f t="shared" si="3984"/>
        <v>0</v>
      </c>
      <c r="BN439" s="561"/>
      <c r="BO439" s="278">
        <f t="shared" si="3985"/>
        <v>0</v>
      </c>
      <c r="BP439" s="561"/>
      <c r="BQ439" s="563">
        <f t="shared" si="3986"/>
        <v>0</v>
      </c>
      <c r="BR439" s="322">
        <f t="shared" si="3548"/>
        <v>0</v>
      </c>
      <c r="BS439" s="284" t="b">
        <f>D439='Orçamento Detalhado'!J445</f>
        <v>1</v>
      </c>
    </row>
    <row r="440" spans="2:71" ht="18" customHeight="1" outlineLevel="2" thickTop="1" thickBot="1">
      <c r="B440" s="213" t="s">
        <v>911</v>
      </c>
      <c r="C440" s="275" t="str">
        <f>IF(VLOOKUP(B440,'Orçamento Detalhado'!$A$11:$I$531,4,)="","",(VLOOKUP(B440,'Orçamento Detalhado'!$A$11:$I$531,4,)))</f>
        <v/>
      </c>
      <c r="D440" s="276" t="str">
        <f>IF(B440="","",VLOOKUP($B440,'Orçamento Detalhado'!$A$11:$J$531,10,))</f>
        <v/>
      </c>
      <c r="E440" s="277">
        <f t="shared" si="3925"/>
        <v>0</v>
      </c>
      <c r="F440" s="574">
        <v>434</v>
      </c>
      <c r="G440" s="278">
        <f t="shared" si="3955"/>
        <v>0</v>
      </c>
      <c r="H440" s="561"/>
      <c r="I440" s="278">
        <f t="shared" si="3956"/>
        <v>0</v>
      </c>
      <c r="J440" s="561"/>
      <c r="K440" s="278">
        <f t="shared" si="3957"/>
        <v>0</v>
      </c>
      <c r="L440" s="561"/>
      <c r="M440" s="278">
        <f t="shared" si="3958"/>
        <v>0</v>
      </c>
      <c r="N440" s="561"/>
      <c r="O440" s="278">
        <f t="shared" si="3959"/>
        <v>0</v>
      </c>
      <c r="P440" s="561"/>
      <c r="Q440" s="278">
        <f t="shared" si="3960"/>
        <v>0</v>
      </c>
      <c r="R440" s="561"/>
      <c r="S440" s="278">
        <f t="shared" si="3961"/>
        <v>0</v>
      </c>
      <c r="T440" s="561"/>
      <c r="U440" s="278">
        <f t="shared" si="3962"/>
        <v>0</v>
      </c>
      <c r="V440" s="561"/>
      <c r="W440" s="278">
        <f t="shared" si="3963"/>
        <v>0</v>
      </c>
      <c r="X440" s="561"/>
      <c r="Y440" s="278">
        <f t="shared" si="3964"/>
        <v>0</v>
      </c>
      <c r="Z440" s="561"/>
      <c r="AA440" s="278">
        <f t="shared" si="3965"/>
        <v>0</v>
      </c>
      <c r="AB440" s="561"/>
      <c r="AC440" s="278">
        <f t="shared" si="3966"/>
        <v>0</v>
      </c>
      <c r="AD440" s="561"/>
      <c r="AE440" s="278">
        <f t="shared" si="3967"/>
        <v>0</v>
      </c>
      <c r="AF440" s="561"/>
      <c r="AG440" s="278">
        <f t="shared" si="3968"/>
        <v>0</v>
      </c>
      <c r="AH440" s="561"/>
      <c r="AI440" s="278">
        <f t="shared" si="3969"/>
        <v>0</v>
      </c>
      <c r="AJ440" s="561"/>
      <c r="AK440" s="278">
        <f t="shared" si="3970"/>
        <v>0</v>
      </c>
      <c r="AL440" s="561"/>
      <c r="AM440" s="278">
        <f t="shared" si="3971"/>
        <v>0</v>
      </c>
      <c r="AN440" s="561"/>
      <c r="AO440" s="278">
        <f t="shared" si="3972"/>
        <v>0</v>
      </c>
      <c r="AP440" s="561"/>
      <c r="AQ440" s="278">
        <f t="shared" si="3973"/>
        <v>0</v>
      </c>
      <c r="AR440" s="561"/>
      <c r="AS440" s="278">
        <f t="shared" si="3974"/>
        <v>0</v>
      </c>
      <c r="AT440" s="561"/>
      <c r="AU440" s="278">
        <f t="shared" si="3975"/>
        <v>0</v>
      </c>
      <c r="AV440" s="561"/>
      <c r="AW440" s="278">
        <f t="shared" si="3976"/>
        <v>0</v>
      </c>
      <c r="AX440" s="561"/>
      <c r="AY440" s="278">
        <f t="shared" si="3977"/>
        <v>0</v>
      </c>
      <c r="AZ440" s="561"/>
      <c r="BA440" s="278">
        <f t="shared" si="3978"/>
        <v>0</v>
      </c>
      <c r="BB440" s="561"/>
      <c r="BC440" s="278">
        <f t="shared" si="3979"/>
        <v>0</v>
      </c>
      <c r="BD440" s="561"/>
      <c r="BE440" s="278">
        <f t="shared" si="3980"/>
        <v>0</v>
      </c>
      <c r="BF440" s="561"/>
      <c r="BG440" s="278">
        <f t="shared" si="3981"/>
        <v>0</v>
      </c>
      <c r="BH440" s="561"/>
      <c r="BI440" s="278">
        <f t="shared" si="3982"/>
        <v>0</v>
      </c>
      <c r="BJ440" s="561"/>
      <c r="BK440" s="278">
        <f t="shared" si="3983"/>
        <v>0</v>
      </c>
      <c r="BL440" s="561"/>
      <c r="BM440" s="278">
        <f t="shared" si="3984"/>
        <v>0</v>
      </c>
      <c r="BN440" s="561"/>
      <c r="BO440" s="278">
        <f t="shared" si="3985"/>
        <v>0</v>
      </c>
      <c r="BP440" s="561"/>
      <c r="BQ440" s="563">
        <f t="shared" si="3986"/>
        <v>0</v>
      </c>
      <c r="BR440" s="322">
        <f t="shared" si="3548"/>
        <v>0</v>
      </c>
      <c r="BS440" s="284" t="b">
        <f>D440='Orçamento Detalhado'!J446</f>
        <v>1</v>
      </c>
    </row>
    <row r="441" spans="2:71" ht="18" customHeight="1" outlineLevel="2" collapsed="1" thickTop="1" thickBot="1">
      <c r="B441" s="213" t="s">
        <v>912</v>
      </c>
      <c r="C441" s="275" t="str">
        <f>IF(VLOOKUP(B441,'Orçamento Detalhado'!$A$11:$I$531,4,)="","",(VLOOKUP(B441,'Orçamento Detalhado'!$A$11:$I$531,4,)))</f>
        <v/>
      </c>
      <c r="D441" s="276" t="str">
        <f>IF(B441="","",VLOOKUP($B441,'Orçamento Detalhado'!$A$11:$J$531,10,))</f>
        <v/>
      </c>
      <c r="E441" s="277">
        <f t="shared" si="3925"/>
        <v>0</v>
      </c>
      <c r="F441" s="574">
        <v>435</v>
      </c>
      <c r="G441" s="278">
        <f t="shared" ref="G441" si="3987">IFERROR($D441*H441,0)</f>
        <v>0</v>
      </c>
      <c r="H441" s="561"/>
      <c r="I441" s="278">
        <f t="shared" ref="I441" si="3988">IFERROR($D441*J441,0)</f>
        <v>0</v>
      </c>
      <c r="J441" s="561"/>
      <c r="K441" s="278">
        <f t="shared" ref="K441" si="3989">IFERROR($D441*L441,0)</f>
        <v>0</v>
      </c>
      <c r="L441" s="561"/>
      <c r="M441" s="278">
        <f t="shared" ref="M441" si="3990">IFERROR($D441*N441,0)</f>
        <v>0</v>
      </c>
      <c r="N441" s="561"/>
      <c r="O441" s="278">
        <f t="shared" ref="O441" si="3991">IFERROR($D441*P441,0)</f>
        <v>0</v>
      </c>
      <c r="P441" s="561"/>
      <c r="Q441" s="278">
        <f t="shared" ref="Q441" si="3992">IFERROR($D441*R441,0)</f>
        <v>0</v>
      </c>
      <c r="R441" s="561"/>
      <c r="S441" s="278">
        <f t="shared" ref="S441" si="3993">IFERROR($D441*T441,0)</f>
        <v>0</v>
      </c>
      <c r="T441" s="561"/>
      <c r="U441" s="278">
        <f t="shared" ref="U441" si="3994">IFERROR($D441*V441,0)</f>
        <v>0</v>
      </c>
      <c r="V441" s="561"/>
      <c r="W441" s="278">
        <f t="shared" ref="W441" si="3995">IFERROR($D441*X441,0)</f>
        <v>0</v>
      </c>
      <c r="X441" s="561"/>
      <c r="Y441" s="278">
        <f t="shared" ref="Y441" si="3996">IFERROR($D441*Z441,0)</f>
        <v>0</v>
      </c>
      <c r="Z441" s="561"/>
      <c r="AA441" s="278">
        <f t="shared" ref="AA441" si="3997">IFERROR($D441*AB441,0)</f>
        <v>0</v>
      </c>
      <c r="AB441" s="561"/>
      <c r="AC441" s="278">
        <f t="shared" ref="AC441" si="3998">IFERROR($D441*AD441,0)</f>
        <v>0</v>
      </c>
      <c r="AD441" s="561"/>
      <c r="AE441" s="278">
        <f t="shared" ref="AE441" si="3999">IFERROR($D441*AF441,0)</f>
        <v>0</v>
      </c>
      <c r="AF441" s="561"/>
      <c r="AG441" s="278">
        <f t="shared" ref="AG441" si="4000">IFERROR($D441*AH441,0)</f>
        <v>0</v>
      </c>
      <c r="AH441" s="561"/>
      <c r="AI441" s="278">
        <f t="shared" ref="AI441" si="4001">IFERROR($D441*AJ441,0)</f>
        <v>0</v>
      </c>
      <c r="AJ441" s="561"/>
      <c r="AK441" s="278">
        <f t="shared" ref="AK441" si="4002">IFERROR($D441*AL441,0)</f>
        <v>0</v>
      </c>
      <c r="AL441" s="561"/>
      <c r="AM441" s="278">
        <f t="shared" ref="AM441" si="4003">IFERROR($D441*AN441,0)</f>
        <v>0</v>
      </c>
      <c r="AN441" s="561"/>
      <c r="AO441" s="278">
        <f t="shared" ref="AO441" si="4004">IFERROR($D441*AP441,0)</f>
        <v>0</v>
      </c>
      <c r="AP441" s="561"/>
      <c r="AQ441" s="278">
        <f t="shared" ref="AQ441" si="4005">IFERROR($D441*AR441,0)</f>
        <v>0</v>
      </c>
      <c r="AR441" s="561"/>
      <c r="AS441" s="278">
        <f t="shared" ref="AS441" si="4006">IFERROR($D441*AT441,0)</f>
        <v>0</v>
      </c>
      <c r="AT441" s="561"/>
      <c r="AU441" s="278">
        <f t="shared" ref="AU441" si="4007">IFERROR($D441*AV441,0)</f>
        <v>0</v>
      </c>
      <c r="AV441" s="561"/>
      <c r="AW441" s="278">
        <f t="shared" ref="AW441" si="4008">IFERROR($D441*AX441,0)</f>
        <v>0</v>
      </c>
      <c r="AX441" s="561"/>
      <c r="AY441" s="278">
        <f t="shared" ref="AY441" si="4009">IFERROR($D441*AZ441,0)</f>
        <v>0</v>
      </c>
      <c r="AZ441" s="561"/>
      <c r="BA441" s="278">
        <f t="shared" ref="BA441" si="4010">IFERROR($D441*BB441,0)</f>
        <v>0</v>
      </c>
      <c r="BB441" s="561"/>
      <c r="BC441" s="278">
        <f t="shared" ref="BC441" si="4011">IFERROR($D441*BD441,0)</f>
        <v>0</v>
      </c>
      <c r="BD441" s="561"/>
      <c r="BE441" s="278">
        <f t="shared" ref="BE441" si="4012">IFERROR($D441*BF441,0)</f>
        <v>0</v>
      </c>
      <c r="BF441" s="561"/>
      <c r="BG441" s="278">
        <f t="shared" ref="BG441" si="4013">IFERROR($D441*BH441,0)</f>
        <v>0</v>
      </c>
      <c r="BH441" s="561"/>
      <c r="BI441" s="278">
        <f t="shared" ref="BI441" si="4014">IFERROR($D441*BJ441,0)</f>
        <v>0</v>
      </c>
      <c r="BJ441" s="561"/>
      <c r="BK441" s="278">
        <f t="shared" ref="BK441" si="4015">IFERROR($D441*BL441,0)</f>
        <v>0</v>
      </c>
      <c r="BL441" s="561"/>
      <c r="BM441" s="278">
        <f t="shared" ref="BM441" si="4016">IFERROR($D441*BN441,0)</f>
        <v>0</v>
      </c>
      <c r="BN441" s="561"/>
      <c r="BO441" s="278">
        <f t="shared" ref="BO441" si="4017">IFERROR($D441*BP441,0)</f>
        <v>0</v>
      </c>
      <c r="BP441" s="561"/>
      <c r="BQ441" s="563">
        <f t="shared" ref="BQ441" si="4018">SUM(BN441,BL441,BJ441,BH441,BF441,BD441,BB441,AZ441,AX441,AV441,AT441,AR441,AP441,AN441,AL441,AJ441,AH441,AF441,AD441,AB441,Z441,X441,V441,T441,R441,P441,N441,L441,J441,H441,BP441)</f>
        <v>0</v>
      </c>
      <c r="BR441" s="322">
        <f t="shared" si="3548"/>
        <v>0</v>
      </c>
      <c r="BS441" s="284" t="b">
        <f>D441='Orçamento Detalhado'!J447</f>
        <v>1</v>
      </c>
    </row>
    <row r="442" spans="2:71" ht="18" customHeight="1" outlineLevel="1" thickTop="1" thickBot="1">
      <c r="B442" s="260" t="s">
        <v>913</v>
      </c>
      <c r="C442" s="281" t="str">
        <f>IF(B442="","",VLOOKUP(B442,'Orçamento Detalhado'!$A$11:$I$531,4,))</f>
        <v>MURO DE ARRIMO E CONTENÇÃO</v>
      </c>
      <c r="D442" s="263">
        <f>SUM(D443:D446)</f>
        <v>0</v>
      </c>
      <c r="E442" s="264">
        <f t="shared" si="3925"/>
        <v>0</v>
      </c>
      <c r="F442" s="574">
        <v>436</v>
      </c>
      <c r="G442" s="265">
        <f>SUM(G443:G446)</f>
        <v>0</v>
      </c>
      <c r="H442" s="560">
        <f t="shared" ref="H442" si="4019">IFERROR(G442/$D442,0)</f>
        <v>0</v>
      </c>
      <c r="I442" s="265">
        <f>SUM(I443:I446)</f>
        <v>0</v>
      </c>
      <c r="J442" s="560">
        <f t="shared" ref="J442:BP442" si="4020">IFERROR(I442/$D442,0)</f>
        <v>0</v>
      </c>
      <c r="K442" s="265">
        <f t="shared" ref="K442" si="4021">SUM(K443:K446)</f>
        <v>0</v>
      </c>
      <c r="L442" s="560">
        <f t="shared" si="4020"/>
        <v>0</v>
      </c>
      <c r="M442" s="265">
        <f t="shared" ref="M442" si="4022">SUM(M443:M446)</f>
        <v>0</v>
      </c>
      <c r="N442" s="560">
        <f t="shared" si="4020"/>
        <v>0</v>
      </c>
      <c r="O442" s="265">
        <f t="shared" ref="O442" si="4023">SUM(O443:O446)</f>
        <v>0</v>
      </c>
      <c r="P442" s="560">
        <f t="shared" si="4020"/>
        <v>0</v>
      </c>
      <c r="Q442" s="265">
        <f t="shared" ref="Q442" si="4024">SUM(Q443:Q446)</f>
        <v>0</v>
      </c>
      <c r="R442" s="560">
        <f t="shared" si="4020"/>
        <v>0</v>
      </c>
      <c r="S442" s="265">
        <f t="shared" ref="S442" si="4025">SUM(S443:S446)</f>
        <v>0</v>
      </c>
      <c r="T442" s="560">
        <f t="shared" si="4020"/>
        <v>0</v>
      </c>
      <c r="U442" s="265">
        <f t="shared" ref="U442" si="4026">SUM(U443:U446)</f>
        <v>0</v>
      </c>
      <c r="V442" s="560">
        <f t="shared" si="4020"/>
        <v>0</v>
      </c>
      <c r="W442" s="265">
        <f t="shared" ref="W442" si="4027">SUM(W443:W446)</f>
        <v>0</v>
      </c>
      <c r="X442" s="560">
        <f t="shared" si="4020"/>
        <v>0</v>
      </c>
      <c r="Y442" s="265">
        <f t="shared" ref="Y442" si="4028">SUM(Y443:Y446)</f>
        <v>0</v>
      </c>
      <c r="Z442" s="560">
        <f t="shared" si="4020"/>
        <v>0</v>
      </c>
      <c r="AA442" s="265">
        <f t="shared" ref="AA442" si="4029">SUM(AA443:AA446)</f>
        <v>0</v>
      </c>
      <c r="AB442" s="560">
        <f t="shared" si="4020"/>
        <v>0</v>
      </c>
      <c r="AC442" s="265">
        <f t="shared" ref="AC442" si="4030">SUM(AC443:AC446)</f>
        <v>0</v>
      </c>
      <c r="AD442" s="560">
        <f t="shared" si="4020"/>
        <v>0</v>
      </c>
      <c r="AE442" s="265">
        <f t="shared" ref="AE442" si="4031">SUM(AE443:AE446)</f>
        <v>0</v>
      </c>
      <c r="AF442" s="560">
        <f t="shared" si="4020"/>
        <v>0</v>
      </c>
      <c r="AG442" s="265">
        <f t="shared" ref="AG442" si="4032">SUM(AG443:AG446)</f>
        <v>0</v>
      </c>
      <c r="AH442" s="560">
        <f t="shared" si="4020"/>
        <v>0</v>
      </c>
      <c r="AI442" s="265">
        <f t="shared" ref="AI442" si="4033">SUM(AI443:AI446)</f>
        <v>0</v>
      </c>
      <c r="AJ442" s="560">
        <f t="shared" si="4020"/>
        <v>0</v>
      </c>
      <c r="AK442" s="265">
        <f t="shared" ref="AK442" si="4034">SUM(AK443:AK446)</f>
        <v>0</v>
      </c>
      <c r="AL442" s="560">
        <f t="shared" si="4020"/>
        <v>0</v>
      </c>
      <c r="AM442" s="265">
        <f t="shared" ref="AM442" si="4035">SUM(AM443:AM446)</f>
        <v>0</v>
      </c>
      <c r="AN442" s="560">
        <f t="shared" si="4020"/>
        <v>0</v>
      </c>
      <c r="AO442" s="265">
        <f t="shared" ref="AO442" si="4036">SUM(AO443:AO446)</f>
        <v>0</v>
      </c>
      <c r="AP442" s="560">
        <f t="shared" si="4020"/>
        <v>0</v>
      </c>
      <c r="AQ442" s="265">
        <f t="shared" ref="AQ442" si="4037">SUM(AQ443:AQ446)</f>
        <v>0</v>
      </c>
      <c r="AR442" s="560">
        <f t="shared" si="4020"/>
        <v>0</v>
      </c>
      <c r="AS442" s="265">
        <f t="shared" ref="AS442" si="4038">SUM(AS443:AS446)</f>
        <v>0</v>
      </c>
      <c r="AT442" s="560">
        <f t="shared" si="4020"/>
        <v>0</v>
      </c>
      <c r="AU442" s="265">
        <f t="shared" ref="AU442" si="4039">SUM(AU443:AU446)</f>
        <v>0</v>
      </c>
      <c r="AV442" s="560">
        <f t="shared" si="4020"/>
        <v>0</v>
      </c>
      <c r="AW442" s="265">
        <f t="shared" ref="AW442" si="4040">SUM(AW443:AW446)</f>
        <v>0</v>
      </c>
      <c r="AX442" s="560">
        <f t="shared" si="4020"/>
        <v>0</v>
      </c>
      <c r="AY442" s="265">
        <f t="shared" ref="AY442" si="4041">SUM(AY443:AY446)</f>
        <v>0</v>
      </c>
      <c r="AZ442" s="560">
        <f t="shared" si="4020"/>
        <v>0</v>
      </c>
      <c r="BA442" s="265">
        <f t="shared" ref="BA442" si="4042">SUM(BA443:BA446)</f>
        <v>0</v>
      </c>
      <c r="BB442" s="560">
        <f t="shared" si="4020"/>
        <v>0</v>
      </c>
      <c r="BC442" s="265">
        <f t="shared" ref="BC442" si="4043">SUM(BC443:BC446)</f>
        <v>0</v>
      </c>
      <c r="BD442" s="560">
        <f t="shared" si="4020"/>
        <v>0</v>
      </c>
      <c r="BE442" s="265">
        <f t="shared" ref="BE442" si="4044">SUM(BE443:BE446)</f>
        <v>0</v>
      </c>
      <c r="BF442" s="560">
        <f t="shared" si="4020"/>
        <v>0</v>
      </c>
      <c r="BG442" s="265">
        <f t="shared" ref="BG442" si="4045">SUM(BG443:BG446)</f>
        <v>0</v>
      </c>
      <c r="BH442" s="560">
        <f t="shared" si="4020"/>
        <v>0</v>
      </c>
      <c r="BI442" s="265">
        <f>SUM(BI443:BI446)</f>
        <v>0</v>
      </c>
      <c r="BJ442" s="560">
        <f t="shared" si="4020"/>
        <v>0</v>
      </c>
      <c r="BK442" s="265">
        <f t="shared" ref="BK442" si="4046">SUM(BK443:BK446)</f>
        <v>0</v>
      </c>
      <c r="BL442" s="560">
        <f t="shared" si="4020"/>
        <v>0</v>
      </c>
      <c r="BM442" s="265">
        <f>SUM(BM443:BM446)</f>
        <v>0</v>
      </c>
      <c r="BN442" s="560">
        <f t="shared" si="4020"/>
        <v>0</v>
      </c>
      <c r="BO442" s="265">
        <f>SUM(BO443:BO446)</f>
        <v>0</v>
      </c>
      <c r="BP442" s="560">
        <f t="shared" si="4020"/>
        <v>0</v>
      </c>
      <c r="BQ442" s="563">
        <f t="shared" si="2992"/>
        <v>0</v>
      </c>
      <c r="BR442" s="322">
        <f t="shared" si="3548"/>
        <v>0</v>
      </c>
      <c r="BS442" s="284" t="b">
        <f>D442='Orçamento Detalhado'!J448</f>
        <v>1</v>
      </c>
    </row>
    <row r="443" spans="2:71" ht="18" customHeight="1" outlineLevel="2" thickTop="1" thickBot="1">
      <c r="B443" s="213" t="s">
        <v>915</v>
      </c>
      <c r="C443" s="275" t="str">
        <f>IF(VLOOKUP(B443,'Orçamento Detalhado'!$A$11:$I$531,4,)="","",(VLOOKUP(B443,'Orçamento Detalhado'!$A$11:$I$531,4,)))</f>
        <v>Muro de arrimo</v>
      </c>
      <c r="D443" s="276" t="str">
        <f>IF(B443="","",VLOOKUP($B443,'Orçamento Detalhado'!$A$11:$J$531,10,))</f>
        <v/>
      </c>
      <c r="E443" s="277">
        <f t="shared" si="3925"/>
        <v>0</v>
      </c>
      <c r="F443" s="574">
        <v>437</v>
      </c>
      <c r="G443" s="278">
        <f t="shared" ref="G443:G445" si="4047">IFERROR($D443*H443,0)</f>
        <v>0</v>
      </c>
      <c r="H443" s="561"/>
      <c r="I443" s="278">
        <f t="shared" ref="I443:I445" si="4048">IFERROR($D443*J443,0)</f>
        <v>0</v>
      </c>
      <c r="J443" s="561"/>
      <c r="K443" s="278">
        <f t="shared" ref="K443:K445" si="4049">IFERROR($D443*L443,0)</f>
        <v>0</v>
      </c>
      <c r="L443" s="561"/>
      <c r="M443" s="278">
        <f t="shared" ref="M443:M445" si="4050">IFERROR($D443*N443,0)</f>
        <v>0</v>
      </c>
      <c r="N443" s="561"/>
      <c r="O443" s="278">
        <f t="shared" ref="O443:O445" si="4051">IFERROR($D443*P443,0)</f>
        <v>0</v>
      </c>
      <c r="P443" s="561"/>
      <c r="Q443" s="278">
        <f t="shared" ref="Q443:Q445" si="4052">IFERROR($D443*R443,0)</f>
        <v>0</v>
      </c>
      <c r="R443" s="561"/>
      <c r="S443" s="278">
        <f t="shared" ref="S443:S445" si="4053">IFERROR($D443*T443,0)</f>
        <v>0</v>
      </c>
      <c r="T443" s="561"/>
      <c r="U443" s="278">
        <f t="shared" ref="U443:U445" si="4054">IFERROR($D443*V443,0)</f>
        <v>0</v>
      </c>
      <c r="V443" s="561"/>
      <c r="W443" s="278">
        <f t="shared" ref="W443:W445" si="4055">IFERROR($D443*X443,0)</f>
        <v>0</v>
      </c>
      <c r="X443" s="561"/>
      <c r="Y443" s="278">
        <f t="shared" ref="Y443:Y445" si="4056">IFERROR($D443*Z443,0)</f>
        <v>0</v>
      </c>
      <c r="Z443" s="561"/>
      <c r="AA443" s="278">
        <f t="shared" ref="AA443:AA445" si="4057">IFERROR($D443*AB443,0)</f>
        <v>0</v>
      </c>
      <c r="AB443" s="561"/>
      <c r="AC443" s="278">
        <f t="shared" ref="AC443:AC445" si="4058">IFERROR($D443*AD443,0)</f>
        <v>0</v>
      </c>
      <c r="AD443" s="561"/>
      <c r="AE443" s="278">
        <f t="shared" ref="AE443:AE445" si="4059">IFERROR($D443*AF443,0)</f>
        <v>0</v>
      </c>
      <c r="AF443" s="561"/>
      <c r="AG443" s="278">
        <f t="shared" ref="AG443:AG445" si="4060">IFERROR($D443*AH443,0)</f>
        <v>0</v>
      </c>
      <c r="AH443" s="561"/>
      <c r="AI443" s="278">
        <f t="shared" ref="AI443:AI445" si="4061">IFERROR($D443*AJ443,0)</f>
        <v>0</v>
      </c>
      <c r="AJ443" s="561"/>
      <c r="AK443" s="278">
        <f t="shared" ref="AK443:AK445" si="4062">IFERROR($D443*AL443,0)</f>
        <v>0</v>
      </c>
      <c r="AL443" s="561"/>
      <c r="AM443" s="278">
        <f t="shared" ref="AM443:AM445" si="4063">IFERROR($D443*AN443,0)</f>
        <v>0</v>
      </c>
      <c r="AN443" s="561"/>
      <c r="AO443" s="278">
        <f t="shared" ref="AO443:AO445" si="4064">IFERROR($D443*AP443,0)</f>
        <v>0</v>
      </c>
      <c r="AP443" s="561"/>
      <c r="AQ443" s="278">
        <f t="shared" ref="AQ443:AQ445" si="4065">IFERROR($D443*AR443,0)</f>
        <v>0</v>
      </c>
      <c r="AR443" s="561"/>
      <c r="AS443" s="278">
        <f t="shared" ref="AS443:AS445" si="4066">IFERROR($D443*AT443,0)</f>
        <v>0</v>
      </c>
      <c r="AT443" s="561"/>
      <c r="AU443" s="278">
        <f t="shared" ref="AU443:AU445" si="4067">IFERROR($D443*AV443,0)</f>
        <v>0</v>
      </c>
      <c r="AV443" s="561"/>
      <c r="AW443" s="278">
        <f t="shared" ref="AW443:AW445" si="4068">IFERROR($D443*AX443,0)</f>
        <v>0</v>
      </c>
      <c r="AX443" s="561"/>
      <c r="AY443" s="278">
        <f t="shared" ref="AY443:AY445" si="4069">IFERROR($D443*AZ443,0)</f>
        <v>0</v>
      </c>
      <c r="AZ443" s="561"/>
      <c r="BA443" s="278">
        <f t="shared" ref="BA443:BA445" si="4070">IFERROR($D443*BB443,0)</f>
        <v>0</v>
      </c>
      <c r="BB443" s="561"/>
      <c r="BC443" s="278">
        <f t="shared" ref="BC443:BC445" si="4071">IFERROR($D443*BD443,0)</f>
        <v>0</v>
      </c>
      <c r="BD443" s="561"/>
      <c r="BE443" s="278">
        <f t="shared" ref="BE443:BE445" si="4072">IFERROR($D443*BF443,0)</f>
        <v>0</v>
      </c>
      <c r="BF443" s="561"/>
      <c r="BG443" s="278">
        <f t="shared" ref="BG443:BG445" si="4073">IFERROR($D443*BH443,0)</f>
        <v>0</v>
      </c>
      <c r="BH443" s="561"/>
      <c r="BI443" s="278">
        <f t="shared" ref="BI443:BI445" si="4074">IFERROR($D443*BJ443,0)</f>
        <v>0</v>
      </c>
      <c r="BJ443" s="561"/>
      <c r="BK443" s="278">
        <f t="shared" ref="BK443:BK445" si="4075">IFERROR($D443*BL443,0)</f>
        <v>0</v>
      </c>
      <c r="BL443" s="561"/>
      <c r="BM443" s="278">
        <f t="shared" ref="BM443:BM445" si="4076">IFERROR($D443*BN443,0)</f>
        <v>0</v>
      </c>
      <c r="BN443" s="561"/>
      <c r="BO443" s="278">
        <f t="shared" ref="BO443:BO445" si="4077">IFERROR($D443*BP443,0)</f>
        <v>0</v>
      </c>
      <c r="BP443" s="561"/>
      <c r="BQ443" s="563">
        <f t="shared" ref="BQ443:BQ446" si="4078">SUM(BN443,BL443,BJ443,BH443,BF443,BD443,BB443,AZ443,AX443,AV443,AT443,AR443,AP443,AN443,AL443,AJ443,AH443,AF443,AD443,AB443,Z443,X443,V443,T443,R443,P443,N443,L443,J443,H443,BP443)</f>
        <v>0</v>
      </c>
      <c r="BR443" s="322">
        <f t="shared" si="3548"/>
        <v>0</v>
      </c>
      <c r="BS443" s="284" t="b">
        <f>D443='Orçamento Detalhado'!J449</f>
        <v>1</v>
      </c>
    </row>
    <row r="444" spans="2:71" ht="18" customHeight="1" outlineLevel="2" thickTop="1" thickBot="1">
      <c r="B444" s="213" t="s">
        <v>917</v>
      </c>
      <c r="C444" s="275" t="str">
        <f>IF(VLOOKUP(B444,'Orçamento Detalhado'!$A$11:$I$531,4,)="","",(VLOOKUP(B444,'Orçamento Detalhado'!$A$11:$I$531,4,)))</f>
        <v/>
      </c>
      <c r="D444" s="276" t="str">
        <f>IF(B444="","",VLOOKUP($B444,'Orçamento Detalhado'!$A$11:$J$531,10,))</f>
        <v/>
      </c>
      <c r="E444" s="277">
        <f t="shared" si="3925"/>
        <v>0</v>
      </c>
      <c r="F444" s="574">
        <v>438</v>
      </c>
      <c r="G444" s="278">
        <f t="shared" si="4047"/>
        <v>0</v>
      </c>
      <c r="H444" s="561"/>
      <c r="I444" s="278">
        <f t="shared" si="4048"/>
        <v>0</v>
      </c>
      <c r="J444" s="561"/>
      <c r="K444" s="278">
        <f t="shared" si="4049"/>
        <v>0</v>
      </c>
      <c r="L444" s="561"/>
      <c r="M444" s="278">
        <f t="shared" si="4050"/>
        <v>0</v>
      </c>
      <c r="N444" s="561"/>
      <c r="O444" s="278">
        <f t="shared" si="4051"/>
        <v>0</v>
      </c>
      <c r="P444" s="561"/>
      <c r="Q444" s="278">
        <f t="shared" si="4052"/>
        <v>0</v>
      </c>
      <c r="R444" s="561"/>
      <c r="S444" s="278">
        <f t="shared" si="4053"/>
        <v>0</v>
      </c>
      <c r="T444" s="561"/>
      <c r="U444" s="278">
        <f t="shared" si="4054"/>
        <v>0</v>
      </c>
      <c r="V444" s="561"/>
      <c r="W444" s="278">
        <f t="shared" si="4055"/>
        <v>0</v>
      </c>
      <c r="X444" s="561"/>
      <c r="Y444" s="278">
        <f t="shared" si="4056"/>
        <v>0</v>
      </c>
      <c r="Z444" s="561"/>
      <c r="AA444" s="278">
        <f t="shared" si="4057"/>
        <v>0</v>
      </c>
      <c r="AB444" s="561"/>
      <c r="AC444" s="278">
        <f t="shared" si="4058"/>
        <v>0</v>
      </c>
      <c r="AD444" s="561"/>
      <c r="AE444" s="278">
        <f t="shared" si="4059"/>
        <v>0</v>
      </c>
      <c r="AF444" s="561"/>
      <c r="AG444" s="278">
        <f t="shared" si="4060"/>
        <v>0</v>
      </c>
      <c r="AH444" s="561"/>
      <c r="AI444" s="278">
        <f t="shared" si="4061"/>
        <v>0</v>
      </c>
      <c r="AJ444" s="561"/>
      <c r="AK444" s="278">
        <f t="shared" si="4062"/>
        <v>0</v>
      </c>
      <c r="AL444" s="561"/>
      <c r="AM444" s="278">
        <f t="shared" si="4063"/>
        <v>0</v>
      </c>
      <c r="AN444" s="561"/>
      <c r="AO444" s="278">
        <f t="shared" si="4064"/>
        <v>0</v>
      </c>
      <c r="AP444" s="561"/>
      <c r="AQ444" s="278">
        <f t="shared" si="4065"/>
        <v>0</v>
      </c>
      <c r="AR444" s="561"/>
      <c r="AS444" s="278">
        <f t="shared" si="4066"/>
        <v>0</v>
      </c>
      <c r="AT444" s="561"/>
      <c r="AU444" s="278">
        <f t="shared" si="4067"/>
        <v>0</v>
      </c>
      <c r="AV444" s="561"/>
      <c r="AW444" s="278">
        <f t="shared" si="4068"/>
        <v>0</v>
      </c>
      <c r="AX444" s="561"/>
      <c r="AY444" s="278">
        <f t="shared" si="4069"/>
        <v>0</v>
      </c>
      <c r="AZ444" s="561"/>
      <c r="BA444" s="278">
        <f t="shared" si="4070"/>
        <v>0</v>
      </c>
      <c r="BB444" s="561"/>
      <c r="BC444" s="278">
        <f t="shared" si="4071"/>
        <v>0</v>
      </c>
      <c r="BD444" s="561"/>
      <c r="BE444" s="278">
        <f t="shared" si="4072"/>
        <v>0</v>
      </c>
      <c r="BF444" s="561"/>
      <c r="BG444" s="278">
        <f t="shared" si="4073"/>
        <v>0</v>
      </c>
      <c r="BH444" s="561"/>
      <c r="BI444" s="278">
        <f t="shared" si="4074"/>
        <v>0</v>
      </c>
      <c r="BJ444" s="561"/>
      <c r="BK444" s="278">
        <f t="shared" si="4075"/>
        <v>0</v>
      </c>
      <c r="BL444" s="561"/>
      <c r="BM444" s="278">
        <f t="shared" si="4076"/>
        <v>0</v>
      </c>
      <c r="BN444" s="561"/>
      <c r="BO444" s="278">
        <f t="shared" si="4077"/>
        <v>0</v>
      </c>
      <c r="BP444" s="561"/>
      <c r="BQ444" s="563">
        <f t="shared" si="4078"/>
        <v>0</v>
      </c>
      <c r="BR444" s="322">
        <f t="shared" si="3548"/>
        <v>0</v>
      </c>
      <c r="BS444" s="284" t="b">
        <f>D444='Orçamento Detalhado'!J450</f>
        <v>1</v>
      </c>
    </row>
    <row r="445" spans="2:71" ht="18" customHeight="1" outlineLevel="2" thickTop="1" thickBot="1">
      <c r="B445" s="213" t="s">
        <v>918</v>
      </c>
      <c r="C445" s="275" t="str">
        <f>IF(VLOOKUP(B445,'Orçamento Detalhado'!$A$11:$I$531,4,)="","",(VLOOKUP(B445,'Orçamento Detalhado'!$A$11:$I$531,4,)))</f>
        <v/>
      </c>
      <c r="D445" s="276" t="str">
        <f>IF(B445="","",VLOOKUP($B445,'Orçamento Detalhado'!$A$11:$J$531,10,))</f>
        <v/>
      </c>
      <c r="E445" s="277">
        <f t="shared" si="3925"/>
        <v>0</v>
      </c>
      <c r="F445" s="574">
        <v>439</v>
      </c>
      <c r="G445" s="278">
        <f t="shared" si="4047"/>
        <v>0</v>
      </c>
      <c r="H445" s="561"/>
      <c r="I445" s="278">
        <f t="shared" si="4048"/>
        <v>0</v>
      </c>
      <c r="J445" s="561"/>
      <c r="K445" s="278">
        <f t="shared" si="4049"/>
        <v>0</v>
      </c>
      <c r="L445" s="561"/>
      <c r="M445" s="278">
        <f t="shared" si="4050"/>
        <v>0</v>
      </c>
      <c r="N445" s="561"/>
      <c r="O445" s="278">
        <f t="shared" si="4051"/>
        <v>0</v>
      </c>
      <c r="P445" s="561"/>
      <c r="Q445" s="278">
        <f t="shared" si="4052"/>
        <v>0</v>
      </c>
      <c r="R445" s="561"/>
      <c r="S445" s="278">
        <f t="shared" si="4053"/>
        <v>0</v>
      </c>
      <c r="T445" s="561"/>
      <c r="U445" s="278">
        <f t="shared" si="4054"/>
        <v>0</v>
      </c>
      <c r="V445" s="561"/>
      <c r="W445" s="278">
        <f t="shared" si="4055"/>
        <v>0</v>
      </c>
      <c r="X445" s="561"/>
      <c r="Y445" s="278">
        <f t="shared" si="4056"/>
        <v>0</v>
      </c>
      <c r="Z445" s="561"/>
      <c r="AA445" s="278">
        <f t="shared" si="4057"/>
        <v>0</v>
      </c>
      <c r="AB445" s="561"/>
      <c r="AC445" s="278">
        <f t="shared" si="4058"/>
        <v>0</v>
      </c>
      <c r="AD445" s="561"/>
      <c r="AE445" s="278">
        <f t="shared" si="4059"/>
        <v>0</v>
      </c>
      <c r="AF445" s="561"/>
      <c r="AG445" s="278">
        <f t="shared" si="4060"/>
        <v>0</v>
      </c>
      <c r="AH445" s="561"/>
      <c r="AI445" s="278">
        <f t="shared" si="4061"/>
        <v>0</v>
      </c>
      <c r="AJ445" s="561"/>
      <c r="AK445" s="278">
        <f t="shared" si="4062"/>
        <v>0</v>
      </c>
      <c r="AL445" s="561"/>
      <c r="AM445" s="278">
        <f t="shared" si="4063"/>
        <v>0</v>
      </c>
      <c r="AN445" s="561"/>
      <c r="AO445" s="278">
        <f t="shared" si="4064"/>
        <v>0</v>
      </c>
      <c r="AP445" s="561"/>
      <c r="AQ445" s="278">
        <f t="shared" si="4065"/>
        <v>0</v>
      </c>
      <c r="AR445" s="561"/>
      <c r="AS445" s="278">
        <f t="shared" si="4066"/>
        <v>0</v>
      </c>
      <c r="AT445" s="561"/>
      <c r="AU445" s="278">
        <f t="shared" si="4067"/>
        <v>0</v>
      </c>
      <c r="AV445" s="561"/>
      <c r="AW445" s="278">
        <f t="shared" si="4068"/>
        <v>0</v>
      </c>
      <c r="AX445" s="561"/>
      <c r="AY445" s="278">
        <f t="shared" si="4069"/>
        <v>0</v>
      </c>
      <c r="AZ445" s="561"/>
      <c r="BA445" s="278">
        <f t="shared" si="4070"/>
        <v>0</v>
      </c>
      <c r="BB445" s="561"/>
      <c r="BC445" s="278">
        <f t="shared" si="4071"/>
        <v>0</v>
      </c>
      <c r="BD445" s="561"/>
      <c r="BE445" s="278">
        <f t="shared" si="4072"/>
        <v>0</v>
      </c>
      <c r="BF445" s="561"/>
      <c r="BG445" s="278">
        <f t="shared" si="4073"/>
        <v>0</v>
      </c>
      <c r="BH445" s="561"/>
      <c r="BI445" s="278">
        <f t="shared" si="4074"/>
        <v>0</v>
      </c>
      <c r="BJ445" s="561"/>
      <c r="BK445" s="278">
        <f t="shared" si="4075"/>
        <v>0</v>
      </c>
      <c r="BL445" s="561"/>
      <c r="BM445" s="278">
        <f t="shared" si="4076"/>
        <v>0</v>
      </c>
      <c r="BN445" s="561"/>
      <c r="BO445" s="278">
        <f t="shared" si="4077"/>
        <v>0</v>
      </c>
      <c r="BP445" s="561"/>
      <c r="BQ445" s="563">
        <f t="shared" si="4078"/>
        <v>0</v>
      </c>
      <c r="BR445" s="322">
        <f t="shared" si="3548"/>
        <v>0</v>
      </c>
      <c r="BS445" s="284" t="b">
        <f>D445='Orçamento Detalhado'!J451</f>
        <v>1</v>
      </c>
    </row>
    <row r="446" spans="2:71" ht="18" customHeight="1" outlineLevel="2" collapsed="1" thickTop="1" thickBot="1">
      <c r="B446" s="213" t="s">
        <v>919</v>
      </c>
      <c r="C446" s="275" t="str">
        <f>IF(VLOOKUP(B446,'Orçamento Detalhado'!$A$11:$I$531,4,)="","",(VLOOKUP(B446,'Orçamento Detalhado'!$A$11:$I$531,4,)))</f>
        <v/>
      </c>
      <c r="D446" s="276" t="str">
        <f>IF(B446="","",VLOOKUP($B446,'Orçamento Detalhado'!$A$11:$J$531,10,))</f>
        <v/>
      </c>
      <c r="E446" s="277"/>
      <c r="F446" s="574">
        <v>440</v>
      </c>
      <c r="G446" s="278"/>
      <c r="H446" s="561"/>
      <c r="I446" s="278"/>
      <c r="J446" s="561"/>
      <c r="K446" s="278"/>
      <c r="L446" s="561"/>
      <c r="M446" s="278"/>
      <c r="N446" s="561"/>
      <c r="O446" s="278"/>
      <c r="P446" s="561"/>
      <c r="Q446" s="278"/>
      <c r="R446" s="561"/>
      <c r="S446" s="278"/>
      <c r="T446" s="561"/>
      <c r="U446" s="278"/>
      <c r="V446" s="561"/>
      <c r="W446" s="278"/>
      <c r="X446" s="561"/>
      <c r="Y446" s="278"/>
      <c r="Z446" s="561"/>
      <c r="AA446" s="278"/>
      <c r="AB446" s="561"/>
      <c r="AC446" s="278"/>
      <c r="AD446" s="561"/>
      <c r="AE446" s="278"/>
      <c r="AF446" s="561"/>
      <c r="AG446" s="278"/>
      <c r="AH446" s="561"/>
      <c r="AI446" s="278"/>
      <c r="AJ446" s="561"/>
      <c r="AK446" s="278"/>
      <c r="AL446" s="561"/>
      <c r="AM446" s="278"/>
      <c r="AN446" s="561"/>
      <c r="AO446" s="278"/>
      <c r="AP446" s="561"/>
      <c r="AQ446" s="278"/>
      <c r="AR446" s="561"/>
      <c r="AS446" s="278"/>
      <c r="AT446" s="561"/>
      <c r="AU446" s="278"/>
      <c r="AV446" s="561"/>
      <c r="AW446" s="278"/>
      <c r="AX446" s="561"/>
      <c r="AY446" s="278"/>
      <c r="AZ446" s="561"/>
      <c r="BA446" s="278"/>
      <c r="BB446" s="561"/>
      <c r="BC446" s="278"/>
      <c r="BD446" s="561"/>
      <c r="BE446" s="278"/>
      <c r="BF446" s="561"/>
      <c r="BG446" s="278"/>
      <c r="BH446" s="561"/>
      <c r="BI446" s="278"/>
      <c r="BJ446" s="561"/>
      <c r="BK446" s="278"/>
      <c r="BL446" s="561"/>
      <c r="BM446" s="278"/>
      <c r="BN446" s="561"/>
      <c r="BO446" s="278"/>
      <c r="BP446" s="561"/>
      <c r="BQ446" s="563">
        <f t="shared" si="4078"/>
        <v>0</v>
      </c>
      <c r="BR446" s="322">
        <f t="shared" si="3548"/>
        <v>0</v>
      </c>
      <c r="BS446" s="284" t="b">
        <f>D446='Orçamento Detalhado'!J452</f>
        <v>1</v>
      </c>
    </row>
    <row r="447" spans="2:71" ht="18" customHeight="1" outlineLevel="1" thickTop="1" thickBot="1">
      <c r="B447" s="280" t="s">
        <v>920</v>
      </c>
      <c r="C447" s="281" t="str">
        <f>IF(B447="","",VLOOKUP(B447,'Orçamento Detalhado'!$A$11:$I$531,4,))</f>
        <v>FECHAMENTO DE DIVISA</v>
      </c>
      <c r="D447" s="263">
        <f>SUM(D448:D452)</f>
        <v>0</v>
      </c>
      <c r="E447" s="264">
        <f t="shared" ref="E447:E478" si="4079">IFERROR(D447/$D$527,0)</f>
        <v>0</v>
      </c>
      <c r="F447" s="574">
        <v>441</v>
      </c>
      <c r="G447" s="265">
        <f>SUM(G448:G452)</f>
        <v>0</v>
      </c>
      <c r="H447" s="560">
        <f t="shared" ref="H447" si="4080">IFERROR(G447/$D447,0)</f>
        <v>0</v>
      </c>
      <c r="I447" s="265">
        <f>SUM(I448:I452)</f>
        <v>0</v>
      </c>
      <c r="J447" s="560">
        <f t="shared" ref="J447:BP447" si="4081">IFERROR(I447/$D447,0)</f>
        <v>0</v>
      </c>
      <c r="K447" s="265">
        <f>SUM(K448:K452)</f>
        <v>0</v>
      </c>
      <c r="L447" s="560">
        <f t="shared" si="4081"/>
        <v>0</v>
      </c>
      <c r="M447" s="265">
        <f>SUM(M448:M452)</f>
        <v>0</v>
      </c>
      <c r="N447" s="560">
        <f t="shared" si="4081"/>
        <v>0</v>
      </c>
      <c r="O447" s="265">
        <f t="shared" ref="O447" si="4082">SUM(O448:O452)</f>
        <v>0</v>
      </c>
      <c r="P447" s="560">
        <f t="shared" si="4081"/>
        <v>0</v>
      </c>
      <c r="Q447" s="265">
        <f t="shared" ref="Q447" si="4083">SUM(Q448:Q452)</f>
        <v>0</v>
      </c>
      <c r="R447" s="560">
        <f t="shared" si="4081"/>
        <v>0</v>
      </c>
      <c r="S447" s="265">
        <f t="shared" ref="S447" si="4084">SUM(S448:S452)</f>
        <v>0</v>
      </c>
      <c r="T447" s="560">
        <f t="shared" si="4081"/>
        <v>0</v>
      </c>
      <c r="U447" s="265">
        <f t="shared" ref="U447" si="4085">SUM(U448:U452)</f>
        <v>0</v>
      </c>
      <c r="V447" s="560">
        <f t="shared" si="4081"/>
        <v>0</v>
      </c>
      <c r="W447" s="265">
        <f t="shared" ref="W447" si="4086">SUM(W448:W452)</f>
        <v>0</v>
      </c>
      <c r="X447" s="560">
        <f t="shared" si="4081"/>
        <v>0</v>
      </c>
      <c r="Y447" s="265">
        <f t="shared" ref="Y447" si="4087">SUM(Y448:Y452)</f>
        <v>0</v>
      </c>
      <c r="Z447" s="560">
        <f t="shared" si="4081"/>
        <v>0</v>
      </c>
      <c r="AA447" s="265">
        <f t="shared" ref="AA447" si="4088">SUM(AA448:AA452)</f>
        <v>0</v>
      </c>
      <c r="AB447" s="560">
        <f t="shared" si="4081"/>
        <v>0</v>
      </c>
      <c r="AC447" s="265">
        <f t="shared" ref="AC447" si="4089">SUM(AC448:AC452)</f>
        <v>0</v>
      </c>
      <c r="AD447" s="560">
        <f t="shared" si="4081"/>
        <v>0</v>
      </c>
      <c r="AE447" s="265">
        <f t="shared" ref="AE447" si="4090">SUM(AE448:AE452)</f>
        <v>0</v>
      </c>
      <c r="AF447" s="560">
        <f t="shared" si="4081"/>
        <v>0</v>
      </c>
      <c r="AG447" s="265">
        <f t="shared" ref="AG447" si="4091">SUM(AG448:AG452)</f>
        <v>0</v>
      </c>
      <c r="AH447" s="560">
        <f t="shared" si="4081"/>
        <v>0</v>
      </c>
      <c r="AI447" s="265">
        <f t="shared" ref="AI447" si="4092">SUM(AI448:AI452)</f>
        <v>0</v>
      </c>
      <c r="AJ447" s="560">
        <f t="shared" si="4081"/>
        <v>0</v>
      </c>
      <c r="AK447" s="265">
        <f t="shared" ref="AK447" si="4093">SUM(AK448:AK452)</f>
        <v>0</v>
      </c>
      <c r="AL447" s="560">
        <f t="shared" si="4081"/>
        <v>0</v>
      </c>
      <c r="AM447" s="265">
        <f t="shared" ref="AM447" si="4094">SUM(AM448:AM452)</f>
        <v>0</v>
      </c>
      <c r="AN447" s="560">
        <f t="shared" si="4081"/>
        <v>0</v>
      </c>
      <c r="AO447" s="265">
        <f t="shared" ref="AO447" si="4095">SUM(AO448:AO452)</f>
        <v>0</v>
      </c>
      <c r="AP447" s="560">
        <f t="shared" si="4081"/>
        <v>0</v>
      </c>
      <c r="AQ447" s="265">
        <f t="shared" ref="AQ447" si="4096">SUM(AQ448:AQ452)</f>
        <v>0</v>
      </c>
      <c r="AR447" s="560">
        <f t="shared" si="4081"/>
        <v>0</v>
      </c>
      <c r="AS447" s="265">
        <f t="shared" ref="AS447" si="4097">SUM(AS448:AS452)</f>
        <v>0</v>
      </c>
      <c r="AT447" s="560">
        <f t="shared" si="4081"/>
        <v>0</v>
      </c>
      <c r="AU447" s="265">
        <f t="shared" ref="AU447" si="4098">SUM(AU448:AU452)</f>
        <v>0</v>
      </c>
      <c r="AV447" s="560">
        <f t="shared" si="4081"/>
        <v>0</v>
      </c>
      <c r="AW447" s="265">
        <f t="shared" ref="AW447" si="4099">SUM(AW448:AW452)</f>
        <v>0</v>
      </c>
      <c r="AX447" s="560">
        <f t="shared" si="4081"/>
        <v>0</v>
      </c>
      <c r="AY447" s="265">
        <f t="shared" ref="AY447" si="4100">SUM(AY448:AY452)</f>
        <v>0</v>
      </c>
      <c r="AZ447" s="560">
        <f t="shared" si="4081"/>
        <v>0</v>
      </c>
      <c r="BA447" s="265">
        <f t="shared" ref="BA447" si="4101">SUM(BA448:BA452)</f>
        <v>0</v>
      </c>
      <c r="BB447" s="560">
        <f t="shared" si="4081"/>
        <v>0</v>
      </c>
      <c r="BC447" s="265">
        <f t="shared" ref="BC447" si="4102">SUM(BC448:BC452)</f>
        <v>0</v>
      </c>
      <c r="BD447" s="560">
        <f t="shared" si="4081"/>
        <v>0</v>
      </c>
      <c r="BE447" s="265">
        <f t="shared" ref="BE447" si="4103">SUM(BE448:BE452)</f>
        <v>0</v>
      </c>
      <c r="BF447" s="560">
        <f t="shared" si="4081"/>
        <v>0</v>
      </c>
      <c r="BG447" s="265">
        <f t="shared" ref="BG447" si="4104">SUM(BG448:BG452)</f>
        <v>0</v>
      </c>
      <c r="BH447" s="560">
        <f t="shared" si="4081"/>
        <v>0</v>
      </c>
      <c r="BI447" s="265">
        <f>SUM(BI448:BI452)</f>
        <v>0</v>
      </c>
      <c r="BJ447" s="560">
        <f t="shared" si="4081"/>
        <v>0</v>
      </c>
      <c r="BK447" s="265">
        <f t="shared" ref="BK447" si="4105">SUM(BK448:BK452)</f>
        <v>0</v>
      </c>
      <c r="BL447" s="560">
        <f t="shared" si="4081"/>
        <v>0</v>
      </c>
      <c r="BM447" s="265">
        <f>SUM(BM448:BM452)</f>
        <v>0</v>
      </c>
      <c r="BN447" s="560">
        <f t="shared" si="4081"/>
        <v>0</v>
      </c>
      <c r="BO447" s="265">
        <f>SUM(BO448:BO452)</f>
        <v>0</v>
      </c>
      <c r="BP447" s="560">
        <f t="shared" si="4081"/>
        <v>0</v>
      </c>
      <c r="BQ447" s="563">
        <f t="shared" si="2992"/>
        <v>0</v>
      </c>
      <c r="BR447" s="322">
        <f t="shared" si="3548"/>
        <v>0</v>
      </c>
      <c r="BS447" s="284" t="b">
        <f>D447='Orçamento Detalhado'!J453</f>
        <v>1</v>
      </c>
    </row>
    <row r="448" spans="2:71" ht="18" customHeight="1" outlineLevel="2" thickTop="1" thickBot="1">
      <c r="B448" s="213" t="s">
        <v>922</v>
      </c>
      <c r="C448" s="275" t="str">
        <f>IF(VLOOKUP(B448,'Orçamento Detalhado'!$A$11:$I$531,4,)="","",(VLOOKUP(B448,'Orçamento Detalhado'!$A$11:$I$531,4,)))</f>
        <v>Muro de divisa em placas de concreto pré-moldadas</v>
      </c>
      <c r="D448" s="276" t="str">
        <f>IF(B448="","",VLOOKUP($B448,'Orçamento Detalhado'!$A$11:$J$531,10,))</f>
        <v/>
      </c>
      <c r="E448" s="277">
        <f t="shared" si="4079"/>
        <v>0</v>
      </c>
      <c r="F448" s="574">
        <v>442</v>
      </c>
      <c r="G448" s="278">
        <f t="shared" ref="G448:G451" si="4106">IFERROR($D448*H448,0)</f>
        <v>0</v>
      </c>
      <c r="H448" s="561"/>
      <c r="I448" s="278">
        <f t="shared" ref="I448:I451" si="4107">IFERROR($D448*J448,0)</f>
        <v>0</v>
      </c>
      <c r="J448" s="561"/>
      <c r="K448" s="278">
        <f t="shared" ref="K448:K451" si="4108">IFERROR($D448*L448,0)</f>
        <v>0</v>
      </c>
      <c r="L448" s="561"/>
      <c r="M448" s="278">
        <f t="shared" ref="M448:M451" si="4109">IFERROR($D448*N448,0)</f>
        <v>0</v>
      </c>
      <c r="N448" s="561"/>
      <c r="O448" s="278">
        <f t="shared" ref="O448:O451" si="4110">IFERROR($D448*P448,0)</f>
        <v>0</v>
      </c>
      <c r="P448" s="561"/>
      <c r="Q448" s="278">
        <f t="shared" ref="Q448:Q451" si="4111">IFERROR($D448*R448,0)</f>
        <v>0</v>
      </c>
      <c r="R448" s="561"/>
      <c r="S448" s="278">
        <f t="shared" ref="S448:S451" si="4112">IFERROR($D448*T448,0)</f>
        <v>0</v>
      </c>
      <c r="T448" s="561"/>
      <c r="U448" s="278">
        <f t="shared" ref="U448:U451" si="4113">IFERROR($D448*V448,0)</f>
        <v>0</v>
      </c>
      <c r="V448" s="561"/>
      <c r="W448" s="278">
        <f t="shared" ref="W448:W451" si="4114">IFERROR($D448*X448,0)</f>
        <v>0</v>
      </c>
      <c r="X448" s="561"/>
      <c r="Y448" s="278">
        <f t="shared" ref="Y448:Y451" si="4115">IFERROR($D448*Z448,0)</f>
        <v>0</v>
      </c>
      <c r="Z448" s="561"/>
      <c r="AA448" s="278">
        <f t="shared" ref="AA448:AA451" si="4116">IFERROR($D448*AB448,0)</f>
        <v>0</v>
      </c>
      <c r="AB448" s="561"/>
      <c r="AC448" s="278">
        <f t="shared" ref="AC448:AC451" si="4117">IFERROR($D448*AD448,0)</f>
        <v>0</v>
      </c>
      <c r="AD448" s="561"/>
      <c r="AE448" s="278">
        <f t="shared" ref="AE448:AE451" si="4118">IFERROR($D448*AF448,0)</f>
        <v>0</v>
      </c>
      <c r="AF448" s="561"/>
      <c r="AG448" s="278">
        <f t="shared" ref="AG448:AG451" si="4119">IFERROR($D448*AH448,0)</f>
        <v>0</v>
      </c>
      <c r="AH448" s="561"/>
      <c r="AI448" s="278">
        <f t="shared" ref="AI448:AI451" si="4120">IFERROR($D448*AJ448,0)</f>
        <v>0</v>
      </c>
      <c r="AJ448" s="561"/>
      <c r="AK448" s="278">
        <f t="shared" ref="AK448:AK451" si="4121">IFERROR($D448*AL448,0)</f>
        <v>0</v>
      </c>
      <c r="AL448" s="561"/>
      <c r="AM448" s="278">
        <f t="shared" ref="AM448:AM451" si="4122">IFERROR($D448*AN448,0)</f>
        <v>0</v>
      </c>
      <c r="AN448" s="561"/>
      <c r="AO448" s="278">
        <f t="shared" ref="AO448:AO451" si="4123">IFERROR($D448*AP448,0)</f>
        <v>0</v>
      </c>
      <c r="AP448" s="561"/>
      <c r="AQ448" s="278">
        <f t="shared" ref="AQ448:AQ451" si="4124">IFERROR($D448*AR448,0)</f>
        <v>0</v>
      </c>
      <c r="AR448" s="561"/>
      <c r="AS448" s="278">
        <f t="shared" ref="AS448:AS451" si="4125">IFERROR($D448*AT448,0)</f>
        <v>0</v>
      </c>
      <c r="AT448" s="561" t="s">
        <v>1053</v>
      </c>
      <c r="AU448" s="278">
        <f t="shared" ref="AU448:AU451" si="4126">IFERROR($D448*AV448,0)</f>
        <v>0</v>
      </c>
      <c r="AV448" s="561"/>
      <c r="AW448" s="278">
        <f t="shared" ref="AW448:AW451" si="4127">IFERROR($D448*AX448,0)</f>
        <v>0</v>
      </c>
      <c r="AX448" s="561"/>
      <c r="AY448" s="278">
        <f t="shared" ref="AY448:AY451" si="4128">IFERROR($D448*AZ448,0)</f>
        <v>0</v>
      </c>
      <c r="AZ448" s="561"/>
      <c r="BA448" s="278">
        <f t="shared" ref="BA448:BA451" si="4129">IFERROR($D448*BB448,0)</f>
        <v>0</v>
      </c>
      <c r="BB448" s="561"/>
      <c r="BC448" s="278">
        <f t="shared" ref="BC448:BC451" si="4130">IFERROR($D448*BD448,0)</f>
        <v>0</v>
      </c>
      <c r="BD448" s="561"/>
      <c r="BE448" s="278">
        <f t="shared" ref="BE448:BE451" si="4131">IFERROR($D448*BF448,0)</f>
        <v>0</v>
      </c>
      <c r="BF448" s="561"/>
      <c r="BG448" s="278">
        <f t="shared" ref="BG448:BG451" si="4132">IFERROR($D448*BH448,0)</f>
        <v>0</v>
      </c>
      <c r="BH448" s="561"/>
      <c r="BI448" s="278">
        <f t="shared" ref="BI448:BI451" si="4133">IFERROR($D448*BJ448,0)</f>
        <v>0</v>
      </c>
      <c r="BJ448" s="561"/>
      <c r="BK448" s="278">
        <f t="shared" ref="BK448:BK451" si="4134">IFERROR($D448*BL448,0)</f>
        <v>0</v>
      </c>
      <c r="BL448" s="561"/>
      <c r="BM448" s="278">
        <f t="shared" ref="BM448:BM451" si="4135">IFERROR($D448*BN448,0)</f>
        <v>0</v>
      </c>
      <c r="BN448" s="561"/>
      <c r="BO448" s="278">
        <f t="shared" ref="BO448:BO451" si="4136">IFERROR($D448*BP448,0)</f>
        <v>0</v>
      </c>
      <c r="BP448" s="561"/>
      <c r="BQ448" s="563">
        <f t="shared" si="2992"/>
        <v>0</v>
      </c>
      <c r="BR448" s="322">
        <f t="shared" si="3548"/>
        <v>0</v>
      </c>
      <c r="BS448" s="284" t="b">
        <f>D448='Orçamento Detalhado'!J454</f>
        <v>1</v>
      </c>
    </row>
    <row r="449" spans="2:71" ht="18" customHeight="1" outlineLevel="2" thickTop="1" thickBot="1">
      <c r="B449" s="213" t="s">
        <v>925</v>
      </c>
      <c r="C449" s="275" t="str">
        <f>IF(VLOOKUP(B449,'Orçamento Detalhado'!$A$11:$I$531,4,)="","",(VLOOKUP(B449,'Orçamento Detalhado'!$A$11:$I$531,4,)))</f>
        <v/>
      </c>
      <c r="D449" s="276" t="str">
        <f>IF(B449="","",VLOOKUP($B449,'Orçamento Detalhado'!$A$11:$J$531,10,))</f>
        <v/>
      </c>
      <c r="E449" s="277">
        <f t="shared" si="4079"/>
        <v>0</v>
      </c>
      <c r="F449" s="574">
        <v>443</v>
      </c>
      <c r="G449" s="278">
        <f t="shared" si="4106"/>
        <v>0</v>
      </c>
      <c r="H449" s="561"/>
      <c r="I449" s="278">
        <f t="shared" si="4107"/>
        <v>0</v>
      </c>
      <c r="J449" s="561"/>
      <c r="K449" s="278">
        <f t="shared" si="4108"/>
        <v>0</v>
      </c>
      <c r="L449" s="561"/>
      <c r="M449" s="278">
        <f t="shared" si="4109"/>
        <v>0</v>
      </c>
      <c r="N449" s="561"/>
      <c r="O449" s="278">
        <f t="shared" si="4110"/>
        <v>0</v>
      </c>
      <c r="P449" s="561"/>
      <c r="Q449" s="278">
        <f t="shared" si="4111"/>
        <v>0</v>
      </c>
      <c r="R449" s="561"/>
      <c r="S449" s="278">
        <f t="shared" si="4112"/>
        <v>0</v>
      </c>
      <c r="T449" s="561"/>
      <c r="U449" s="278">
        <f t="shared" si="4113"/>
        <v>0</v>
      </c>
      <c r="V449" s="561"/>
      <c r="W449" s="278">
        <f t="shared" si="4114"/>
        <v>0</v>
      </c>
      <c r="X449" s="561"/>
      <c r="Y449" s="278">
        <f t="shared" si="4115"/>
        <v>0</v>
      </c>
      <c r="Z449" s="561"/>
      <c r="AA449" s="278">
        <f t="shared" si="4116"/>
        <v>0</v>
      </c>
      <c r="AB449" s="561"/>
      <c r="AC449" s="278">
        <f t="shared" si="4117"/>
        <v>0</v>
      </c>
      <c r="AD449" s="561"/>
      <c r="AE449" s="278">
        <f t="shared" si="4118"/>
        <v>0</v>
      </c>
      <c r="AF449" s="561"/>
      <c r="AG449" s="278">
        <f t="shared" si="4119"/>
        <v>0</v>
      </c>
      <c r="AH449" s="561"/>
      <c r="AI449" s="278">
        <f t="shared" si="4120"/>
        <v>0</v>
      </c>
      <c r="AJ449" s="561"/>
      <c r="AK449" s="278">
        <f t="shared" si="4121"/>
        <v>0</v>
      </c>
      <c r="AL449" s="561"/>
      <c r="AM449" s="278">
        <f t="shared" si="4122"/>
        <v>0</v>
      </c>
      <c r="AN449" s="561"/>
      <c r="AO449" s="278">
        <f t="shared" si="4123"/>
        <v>0</v>
      </c>
      <c r="AP449" s="561"/>
      <c r="AQ449" s="278">
        <f t="shared" si="4124"/>
        <v>0</v>
      </c>
      <c r="AR449" s="561"/>
      <c r="AS449" s="278">
        <f t="shared" si="4125"/>
        <v>0</v>
      </c>
      <c r="AT449" s="561" t="s">
        <v>1053</v>
      </c>
      <c r="AU449" s="278">
        <f t="shared" si="4126"/>
        <v>0</v>
      </c>
      <c r="AV449" s="561"/>
      <c r="AW449" s="278">
        <f t="shared" si="4127"/>
        <v>0</v>
      </c>
      <c r="AX449" s="561"/>
      <c r="AY449" s="278">
        <f t="shared" si="4128"/>
        <v>0</v>
      </c>
      <c r="AZ449" s="561"/>
      <c r="BA449" s="278">
        <f t="shared" si="4129"/>
        <v>0</v>
      </c>
      <c r="BB449" s="561"/>
      <c r="BC449" s="278">
        <f t="shared" si="4130"/>
        <v>0</v>
      </c>
      <c r="BD449" s="561"/>
      <c r="BE449" s="278">
        <f t="shared" si="4131"/>
        <v>0</v>
      </c>
      <c r="BF449" s="561"/>
      <c r="BG449" s="278">
        <f t="shared" si="4132"/>
        <v>0</v>
      </c>
      <c r="BH449" s="561"/>
      <c r="BI449" s="278">
        <f t="shared" si="4133"/>
        <v>0</v>
      </c>
      <c r="BJ449" s="561"/>
      <c r="BK449" s="278">
        <f t="shared" si="4134"/>
        <v>0</v>
      </c>
      <c r="BL449" s="561"/>
      <c r="BM449" s="278">
        <f t="shared" si="4135"/>
        <v>0</v>
      </c>
      <c r="BN449" s="561"/>
      <c r="BO449" s="278">
        <f t="shared" si="4136"/>
        <v>0</v>
      </c>
      <c r="BP449" s="561"/>
      <c r="BQ449" s="563">
        <f t="shared" si="2992"/>
        <v>0</v>
      </c>
      <c r="BR449" s="322">
        <f t="shared" si="3548"/>
        <v>0</v>
      </c>
      <c r="BS449" s="284" t="b">
        <f>D449='Orçamento Detalhado'!J455</f>
        <v>1</v>
      </c>
    </row>
    <row r="450" spans="2:71" ht="18" customHeight="1" outlineLevel="2" thickTop="1" thickBot="1">
      <c r="B450" s="213" t="s">
        <v>926</v>
      </c>
      <c r="C450" s="275" t="str">
        <f>IF(VLOOKUP(B450,'Orçamento Detalhado'!$A$11:$I$531,4,)="","",(VLOOKUP(B450,'Orçamento Detalhado'!$A$11:$I$531,4,)))</f>
        <v/>
      </c>
      <c r="D450" s="276" t="str">
        <f>IF(B450="","",VLOOKUP($B450,'Orçamento Detalhado'!$A$11:$J$531,10,))</f>
        <v/>
      </c>
      <c r="E450" s="277">
        <f t="shared" si="4079"/>
        <v>0</v>
      </c>
      <c r="F450" s="574">
        <v>444</v>
      </c>
      <c r="G450" s="278">
        <f t="shared" ref="G450" si="4137">IFERROR($D450*H450,0)</f>
        <v>0</v>
      </c>
      <c r="H450" s="561"/>
      <c r="I450" s="278">
        <f t="shared" ref="I450" si="4138">IFERROR($D450*J450,0)</f>
        <v>0</v>
      </c>
      <c r="J450" s="561"/>
      <c r="K450" s="278">
        <f t="shared" ref="K450" si="4139">IFERROR($D450*L450,0)</f>
        <v>0</v>
      </c>
      <c r="L450" s="561"/>
      <c r="M450" s="278">
        <f t="shared" ref="M450" si="4140">IFERROR($D450*N450,0)</f>
        <v>0</v>
      </c>
      <c r="N450" s="561"/>
      <c r="O450" s="278">
        <f t="shared" ref="O450" si="4141">IFERROR($D450*P450,0)</f>
        <v>0</v>
      </c>
      <c r="P450" s="561"/>
      <c r="Q450" s="278">
        <f t="shared" ref="Q450" si="4142">IFERROR($D450*R450,0)</f>
        <v>0</v>
      </c>
      <c r="R450" s="561"/>
      <c r="S450" s="278">
        <f t="shared" ref="S450" si="4143">IFERROR($D450*T450,0)</f>
        <v>0</v>
      </c>
      <c r="T450" s="561"/>
      <c r="U450" s="278">
        <f t="shared" ref="U450" si="4144">IFERROR($D450*V450,0)</f>
        <v>0</v>
      </c>
      <c r="V450" s="561"/>
      <c r="W450" s="278">
        <f t="shared" ref="W450" si="4145">IFERROR($D450*X450,0)</f>
        <v>0</v>
      </c>
      <c r="X450" s="561"/>
      <c r="Y450" s="278">
        <f t="shared" ref="Y450" si="4146">IFERROR($D450*Z450,0)</f>
        <v>0</v>
      </c>
      <c r="Z450" s="561"/>
      <c r="AA450" s="278">
        <f t="shared" ref="AA450" si="4147">IFERROR($D450*AB450,0)</f>
        <v>0</v>
      </c>
      <c r="AB450" s="561"/>
      <c r="AC450" s="278">
        <f t="shared" ref="AC450" si="4148">IFERROR($D450*AD450,0)</f>
        <v>0</v>
      </c>
      <c r="AD450" s="561"/>
      <c r="AE450" s="278">
        <f t="shared" ref="AE450" si="4149">IFERROR($D450*AF450,0)</f>
        <v>0</v>
      </c>
      <c r="AF450" s="561"/>
      <c r="AG450" s="278">
        <f t="shared" ref="AG450" si="4150">IFERROR($D450*AH450,0)</f>
        <v>0</v>
      </c>
      <c r="AH450" s="561"/>
      <c r="AI450" s="278">
        <f t="shared" ref="AI450" si="4151">IFERROR($D450*AJ450,0)</f>
        <v>0</v>
      </c>
      <c r="AJ450" s="561"/>
      <c r="AK450" s="278">
        <f t="shared" ref="AK450" si="4152">IFERROR($D450*AL450,0)</f>
        <v>0</v>
      </c>
      <c r="AL450" s="561"/>
      <c r="AM450" s="278">
        <f t="shared" ref="AM450" si="4153">IFERROR($D450*AN450,0)</f>
        <v>0</v>
      </c>
      <c r="AN450" s="561"/>
      <c r="AO450" s="278">
        <f t="shared" ref="AO450" si="4154">IFERROR($D450*AP450,0)</f>
        <v>0</v>
      </c>
      <c r="AP450" s="561"/>
      <c r="AQ450" s="278">
        <f t="shared" ref="AQ450" si="4155">IFERROR($D450*AR450,0)</f>
        <v>0</v>
      </c>
      <c r="AR450" s="561"/>
      <c r="AS450" s="278">
        <f t="shared" ref="AS450" si="4156">IFERROR($D450*AT450,0)</f>
        <v>0</v>
      </c>
      <c r="AT450" s="561" t="s">
        <v>1053</v>
      </c>
      <c r="AU450" s="278">
        <f t="shared" ref="AU450" si="4157">IFERROR($D450*AV450,0)</f>
        <v>0</v>
      </c>
      <c r="AV450" s="561"/>
      <c r="AW450" s="278">
        <f t="shared" ref="AW450" si="4158">IFERROR($D450*AX450,0)</f>
        <v>0</v>
      </c>
      <c r="AX450" s="561"/>
      <c r="AY450" s="278">
        <f t="shared" ref="AY450" si="4159">IFERROR($D450*AZ450,0)</f>
        <v>0</v>
      </c>
      <c r="AZ450" s="561"/>
      <c r="BA450" s="278">
        <f t="shared" ref="BA450" si="4160">IFERROR($D450*BB450,0)</f>
        <v>0</v>
      </c>
      <c r="BB450" s="561"/>
      <c r="BC450" s="278">
        <f t="shared" ref="BC450" si="4161">IFERROR($D450*BD450,0)</f>
        <v>0</v>
      </c>
      <c r="BD450" s="561"/>
      <c r="BE450" s="278">
        <f t="shared" ref="BE450" si="4162">IFERROR($D450*BF450,0)</f>
        <v>0</v>
      </c>
      <c r="BF450" s="561"/>
      <c r="BG450" s="278">
        <f t="shared" ref="BG450" si="4163">IFERROR($D450*BH450,0)</f>
        <v>0</v>
      </c>
      <c r="BH450" s="561"/>
      <c r="BI450" s="278">
        <f t="shared" ref="BI450" si="4164">IFERROR($D450*BJ450,0)</f>
        <v>0</v>
      </c>
      <c r="BJ450" s="561"/>
      <c r="BK450" s="278">
        <f t="shared" ref="BK450" si="4165">IFERROR($D450*BL450,0)</f>
        <v>0</v>
      </c>
      <c r="BL450" s="561"/>
      <c r="BM450" s="278">
        <f t="shared" ref="BM450" si="4166">IFERROR($D450*BN450,0)</f>
        <v>0</v>
      </c>
      <c r="BN450" s="561"/>
      <c r="BO450" s="278">
        <f t="shared" ref="BO450" si="4167">IFERROR($D450*BP450,0)</f>
        <v>0</v>
      </c>
      <c r="BP450" s="561"/>
      <c r="BQ450" s="563">
        <f t="shared" ref="BQ450" si="4168">SUM(BN450,BL450,BJ450,BH450,BF450,BD450,BB450,AZ450,AX450,AV450,AT450,AR450,AP450,AN450,AL450,AJ450,AH450,AF450,AD450,AB450,Z450,X450,V450,T450,R450,P450,N450,L450,J450,H450,BP450)</f>
        <v>0</v>
      </c>
      <c r="BR450" s="322">
        <f t="shared" si="3548"/>
        <v>0</v>
      </c>
      <c r="BS450" s="284" t="b">
        <f>D450='Orçamento Detalhado'!J456</f>
        <v>1</v>
      </c>
    </row>
    <row r="451" spans="2:71" ht="18" customHeight="1" outlineLevel="2" thickTop="1" thickBot="1">
      <c r="B451" s="213" t="s">
        <v>927</v>
      </c>
      <c r="C451" s="275" t="str">
        <f>IF(VLOOKUP(B451,'Orçamento Detalhado'!$A$11:$I$531,4,)="","",(VLOOKUP(B451,'Orçamento Detalhado'!$A$11:$I$531,4,)))</f>
        <v/>
      </c>
      <c r="D451" s="276" t="str">
        <f>IF(B451="","",VLOOKUP($B451,'Orçamento Detalhado'!$A$11:$J$531,10,))</f>
        <v/>
      </c>
      <c r="E451" s="277">
        <f t="shared" si="4079"/>
        <v>0</v>
      </c>
      <c r="F451" s="574">
        <v>445</v>
      </c>
      <c r="G451" s="278">
        <f t="shared" si="4106"/>
        <v>0</v>
      </c>
      <c r="H451" s="561"/>
      <c r="I451" s="278">
        <f t="shared" si="4107"/>
        <v>0</v>
      </c>
      <c r="J451" s="561"/>
      <c r="K451" s="278">
        <f t="shared" si="4108"/>
        <v>0</v>
      </c>
      <c r="L451" s="561"/>
      <c r="M451" s="278">
        <f t="shared" si="4109"/>
        <v>0</v>
      </c>
      <c r="N451" s="561"/>
      <c r="O451" s="278">
        <f t="shared" si="4110"/>
        <v>0</v>
      </c>
      <c r="P451" s="561"/>
      <c r="Q451" s="278">
        <f t="shared" si="4111"/>
        <v>0</v>
      </c>
      <c r="R451" s="561"/>
      <c r="S451" s="278">
        <f t="shared" si="4112"/>
        <v>0</v>
      </c>
      <c r="T451" s="561"/>
      <c r="U451" s="278">
        <f t="shared" si="4113"/>
        <v>0</v>
      </c>
      <c r="V451" s="561"/>
      <c r="W451" s="278">
        <f t="shared" si="4114"/>
        <v>0</v>
      </c>
      <c r="X451" s="561"/>
      <c r="Y451" s="278">
        <f t="shared" si="4115"/>
        <v>0</v>
      </c>
      <c r="Z451" s="561"/>
      <c r="AA451" s="278">
        <f t="shared" si="4116"/>
        <v>0</v>
      </c>
      <c r="AB451" s="561"/>
      <c r="AC451" s="278">
        <f t="shared" si="4117"/>
        <v>0</v>
      </c>
      <c r="AD451" s="561" t="s">
        <v>1053</v>
      </c>
      <c r="AE451" s="278">
        <f t="shared" si="4118"/>
        <v>0</v>
      </c>
      <c r="AF451" s="561" t="s">
        <v>1053</v>
      </c>
      <c r="AG451" s="278">
        <f t="shared" si="4119"/>
        <v>0</v>
      </c>
      <c r="AH451" s="561"/>
      <c r="AI451" s="278">
        <f t="shared" si="4120"/>
        <v>0</v>
      </c>
      <c r="AJ451" s="561" t="s">
        <v>1053</v>
      </c>
      <c r="AK451" s="278">
        <f t="shared" si="4121"/>
        <v>0</v>
      </c>
      <c r="AL451" s="561" t="s">
        <v>1053</v>
      </c>
      <c r="AM451" s="278">
        <f t="shared" si="4122"/>
        <v>0</v>
      </c>
      <c r="AN451" s="561" t="s">
        <v>1053</v>
      </c>
      <c r="AO451" s="278">
        <f t="shared" si="4123"/>
        <v>0</v>
      </c>
      <c r="AP451" s="561"/>
      <c r="AQ451" s="278">
        <f t="shared" si="4124"/>
        <v>0</v>
      </c>
      <c r="AR451" s="561" t="s">
        <v>1053</v>
      </c>
      <c r="AS451" s="278">
        <f t="shared" si="4125"/>
        <v>0</v>
      </c>
      <c r="AT451" s="561" t="s">
        <v>1053</v>
      </c>
      <c r="AU451" s="278">
        <f t="shared" si="4126"/>
        <v>0</v>
      </c>
      <c r="AV451" s="561"/>
      <c r="AW451" s="278">
        <f t="shared" si="4127"/>
        <v>0</v>
      </c>
      <c r="AX451" s="561"/>
      <c r="AY451" s="278">
        <f t="shared" si="4128"/>
        <v>0</v>
      </c>
      <c r="AZ451" s="561"/>
      <c r="BA451" s="278">
        <f t="shared" si="4129"/>
        <v>0</v>
      </c>
      <c r="BB451" s="561"/>
      <c r="BC451" s="278">
        <f t="shared" si="4130"/>
        <v>0</v>
      </c>
      <c r="BD451" s="561"/>
      <c r="BE451" s="278">
        <f t="shared" si="4131"/>
        <v>0</v>
      </c>
      <c r="BF451" s="561"/>
      <c r="BG451" s="278">
        <f t="shared" si="4132"/>
        <v>0</v>
      </c>
      <c r="BH451" s="561"/>
      <c r="BI451" s="278">
        <f t="shared" si="4133"/>
        <v>0</v>
      </c>
      <c r="BJ451" s="561"/>
      <c r="BK451" s="278">
        <f t="shared" si="4134"/>
        <v>0</v>
      </c>
      <c r="BL451" s="561"/>
      <c r="BM451" s="278">
        <f t="shared" si="4135"/>
        <v>0</v>
      </c>
      <c r="BN451" s="561"/>
      <c r="BO451" s="278">
        <f t="shared" si="4136"/>
        <v>0</v>
      </c>
      <c r="BP451" s="561"/>
      <c r="BQ451" s="563">
        <f t="shared" si="2992"/>
        <v>0</v>
      </c>
      <c r="BR451" s="322">
        <f t="shared" si="3548"/>
        <v>0</v>
      </c>
      <c r="BS451" s="284" t="b">
        <f>D451='Orçamento Detalhado'!J457</f>
        <v>1</v>
      </c>
    </row>
    <row r="452" spans="2:71" ht="18" customHeight="1" outlineLevel="2" collapsed="1" thickTop="1" thickBot="1">
      <c r="B452" s="213" t="s">
        <v>928</v>
      </c>
      <c r="C452" s="275" t="str">
        <f>IF(VLOOKUP(B452,'Orçamento Detalhado'!$A$11:$I$531,4,)="","",(VLOOKUP(B452,'Orçamento Detalhado'!$A$11:$I$531,4,)))</f>
        <v/>
      </c>
      <c r="D452" s="276" t="str">
        <f>IF(B452="","",VLOOKUP($B452,'Orçamento Detalhado'!$A$11:$J$531,10,))</f>
        <v/>
      </c>
      <c r="E452" s="277">
        <f t="shared" si="4079"/>
        <v>0</v>
      </c>
      <c r="F452" s="574">
        <v>446</v>
      </c>
      <c r="G452" s="278">
        <f t="shared" ref="G452" si="4169">IFERROR($D452*H452,0)</f>
        <v>0</v>
      </c>
      <c r="H452" s="561"/>
      <c r="I452" s="278">
        <f t="shared" ref="I452" si="4170">IFERROR($D452*J452,0)</f>
        <v>0</v>
      </c>
      <c r="J452" s="561"/>
      <c r="K452" s="278">
        <f t="shared" ref="K452" si="4171">IFERROR($D452*L452,0)</f>
        <v>0</v>
      </c>
      <c r="L452" s="561"/>
      <c r="M452" s="278">
        <f t="shared" ref="M452" si="4172">IFERROR($D452*N452,0)</f>
        <v>0</v>
      </c>
      <c r="N452" s="561"/>
      <c r="O452" s="278">
        <f t="shared" ref="O452" si="4173">IFERROR($D452*P452,0)</f>
        <v>0</v>
      </c>
      <c r="P452" s="561"/>
      <c r="Q452" s="278">
        <f t="shared" ref="Q452" si="4174">IFERROR($D452*R452,0)</f>
        <v>0</v>
      </c>
      <c r="R452" s="561"/>
      <c r="S452" s="278">
        <f t="shared" ref="S452" si="4175">IFERROR($D452*T452,0)</f>
        <v>0</v>
      </c>
      <c r="T452" s="561"/>
      <c r="U452" s="278">
        <f t="shared" ref="U452" si="4176">IFERROR($D452*V452,0)</f>
        <v>0</v>
      </c>
      <c r="V452" s="561"/>
      <c r="W452" s="278">
        <f t="shared" ref="W452" si="4177">IFERROR($D452*X452,0)</f>
        <v>0</v>
      </c>
      <c r="X452" s="561"/>
      <c r="Y452" s="278">
        <f t="shared" ref="Y452" si="4178">IFERROR($D452*Z452,0)</f>
        <v>0</v>
      </c>
      <c r="Z452" s="561"/>
      <c r="AA452" s="278">
        <f t="shared" ref="AA452" si="4179">IFERROR($D452*AB452,0)</f>
        <v>0</v>
      </c>
      <c r="AB452" s="561"/>
      <c r="AC452" s="278">
        <f t="shared" ref="AC452" si="4180">IFERROR($D452*AD452,0)</f>
        <v>0</v>
      </c>
      <c r="AD452" s="561" t="s">
        <v>1053</v>
      </c>
      <c r="AE452" s="278">
        <f t="shared" ref="AE452" si="4181">IFERROR($D452*AF452,0)</f>
        <v>0</v>
      </c>
      <c r="AF452" s="561" t="s">
        <v>1053</v>
      </c>
      <c r="AG452" s="278">
        <f t="shared" ref="AG452" si="4182">IFERROR($D452*AH452,0)</f>
        <v>0</v>
      </c>
      <c r="AH452" s="561" t="s">
        <v>1053</v>
      </c>
      <c r="AI452" s="278">
        <f t="shared" ref="AI452" si="4183">IFERROR($D452*AJ452,0)</f>
        <v>0</v>
      </c>
      <c r="AJ452" s="561" t="s">
        <v>1053</v>
      </c>
      <c r="AK452" s="278">
        <f t="shared" ref="AK452" si="4184">IFERROR($D452*AL452,0)</f>
        <v>0</v>
      </c>
      <c r="AL452" s="561" t="s">
        <v>1053</v>
      </c>
      <c r="AM452" s="278">
        <f t="shared" ref="AM452" si="4185">IFERROR($D452*AN452,0)</f>
        <v>0</v>
      </c>
      <c r="AN452" s="561" t="s">
        <v>1053</v>
      </c>
      <c r="AO452" s="278">
        <f t="shared" ref="AO452" si="4186">IFERROR($D452*AP452,0)</f>
        <v>0</v>
      </c>
      <c r="AP452" s="561" t="s">
        <v>1053</v>
      </c>
      <c r="AQ452" s="278">
        <f t="shared" ref="AQ452" si="4187">IFERROR($D452*AR452,0)</f>
        <v>0</v>
      </c>
      <c r="AR452" s="561" t="s">
        <v>1053</v>
      </c>
      <c r="AS452" s="278">
        <f t="shared" ref="AS452" si="4188">IFERROR($D452*AT452,0)</f>
        <v>0</v>
      </c>
      <c r="AT452" s="561" t="s">
        <v>1053</v>
      </c>
      <c r="AU452" s="278">
        <f t="shared" ref="AU452" si="4189">IFERROR($D452*AV452,0)</f>
        <v>0</v>
      </c>
      <c r="AV452" s="561"/>
      <c r="AW452" s="278">
        <f t="shared" ref="AW452" si="4190">IFERROR($D452*AX452,0)</f>
        <v>0</v>
      </c>
      <c r="AX452" s="561"/>
      <c r="AY452" s="278">
        <f t="shared" ref="AY452" si="4191">IFERROR($D452*AZ452,0)</f>
        <v>0</v>
      </c>
      <c r="AZ452" s="561"/>
      <c r="BA452" s="278">
        <f t="shared" ref="BA452" si="4192">IFERROR($D452*BB452,0)</f>
        <v>0</v>
      </c>
      <c r="BB452" s="561"/>
      <c r="BC452" s="278">
        <f t="shared" ref="BC452" si="4193">IFERROR($D452*BD452,0)</f>
        <v>0</v>
      </c>
      <c r="BD452" s="561"/>
      <c r="BE452" s="278">
        <f t="shared" ref="BE452" si="4194">IFERROR($D452*BF452,0)</f>
        <v>0</v>
      </c>
      <c r="BF452" s="561"/>
      <c r="BG452" s="278">
        <f t="shared" ref="BG452" si="4195">IFERROR($D452*BH452,0)</f>
        <v>0</v>
      </c>
      <c r="BH452" s="561"/>
      <c r="BI452" s="278">
        <f t="shared" ref="BI452" si="4196">IFERROR($D452*BJ452,0)</f>
        <v>0</v>
      </c>
      <c r="BJ452" s="561"/>
      <c r="BK452" s="278">
        <f t="shared" ref="BK452" si="4197">IFERROR($D452*BL452,0)</f>
        <v>0</v>
      </c>
      <c r="BL452" s="561"/>
      <c r="BM452" s="278">
        <f t="shared" ref="BM452" si="4198">IFERROR($D452*BN452,0)</f>
        <v>0</v>
      </c>
      <c r="BN452" s="561"/>
      <c r="BO452" s="278">
        <f t="shared" ref="BO452" si="4199">IFERROR($D452*BP452,0)</f>
        <v>0</v>
      </c>
      <c r="BP452" s="561"/>
      <c r="BQ452" s="563">
        <f t="shared" ref="BQ452" si="4200">SUM(BN452,BL452,BJ452,BH452,BF452,BD452,BB452,AZ452,AX452,AV452,AT452,AR452,AP452,AN452,AL452,AJ452,AH452,AF452,AD452,AB452,Z452,X452,V452,T452,R452,P452,N452,L452,J452,H452,BP452)</f>
        <v>0</v>
      </c>
      <c r="BR452" s="322">
        <f t="shared" si="3548"/>
        <v>0</v>
      </c>
      <c r="BS452" s="284" t="b">
        <f>D452='Orçamento Detalhado'!J458</f>
        <v>1</v>
      </c>
    </row>
    <row r="453" spans="2:71" ht="18" customHeight="1" outlineLevel="1" thickTop="1" thickBot="1">
      <c r="B453" s="280" t="s">
        <v>929</v>
      </c>
      <c r="C453" s="281" t="str">
        <f>IF(B453="","",VLOOKUP(B453,'Orçamento Detalhado'!$A$11:$I$531,4,))</f>
        <v>PORTÕES DE ACESSO E FECHAMENTOS</v>
      </c>
      <c r="D453" s="263">
        <f>SUM(D454:D463)</f>
        <v>0</v>
      </c>
      <c r="E453" s="264">
        <f t="shared" si="4079"/>
        <v>0</v>
      </c>
      <c r="F453" s="574">
        <v>447</v>
      </c>
      <c r="G453" s="263">
        <f>SUM(G454:G463)</f>
        <v>0</v>
      </c>
      <c r="H453" s="560">
        <f t="shared" ref="H453" si="4201">IFERROR(G453/$D453,0)</f>
        <v>0</v>
      </c>
      <c r="I453" s="263">
        <f>SUM(I454:I463)</f>
        <v>0</v>
      </c>
      <c r="J453" s="560">
        <f t="shared" ref="J453:BP453" si="4202">IFERROR(I453/$D453,0)</f>
        <v>0</v>
      </c>
      <c r="K453" s="263">
        <f t="shared" ref="K453" si="4203">SUM(K454:K463)</f>
        <v>0</v>
      </c>
      <c r="L453" s="560">
        <f t="shared" si="4202"/>
        <v>0</v>
      </c>
      <c r="M453" s="263">
        <f t="shared" ref="M453" si="4204">SUM(M454:M463)</f>
        <v>0</v>
      </c>
      <c r="N453" s="560">
        <f t="shared" si="4202"/>
        <v>0</v>
      </c>
      <c r="O453" s="263">
        <f t="shared" ref="O453" si="4205">SUM(O454:O463)</f>
        <v>0</v>
      </c>
      <c r="P453" s="560">
        <f t="shared" si="4202"/>
        <v>0</v>
      </c>
      <c r="Q453" s="263">
        <f t="shared" ref="Q453" si="4206">SUM(Q454:Q463)</f>
        <v>0</v>
      </c>
      <c r="R453" s="560">
        <f t="shared" si="4202"/>
        <v>0</v>
      </c>
      <c r="S453" s="263">
        <f t="shared" ref="S453" si="4207">SUM(S454:S463)</f>
        <v>0</v>
      </c>
      <c r="T453" s="560">
        <f t="shared" si="4202"/>
        <v>0</v>
      </c>
      <c r="U453" s="263">
        <f t="shared" ref="U453" si="4208">SUM(U454:U463)</f>
        <v>0</v>
      </c>
      <c r="V453" s="560">
        <f t="shared" si="4202"/>
        <v>0</v>
      </c>
      <c r="W453" s="263">
        <f t="shared" ref="W453" si="4209">SUM(W454:W463)</f>
        <v>0</v>
      </c>
      <c r="X453" s="560">
        <f t="shared" si="4202"/>
        <v>0</v>
      </c>
      <c r="Y453" s="263">
        <f t="shared" ref="Y453" si="4210">SUM(Y454:Y463)</f>
        <v>0</v>
      </c>
      <c r="Z453" s="560">
        <f t="shared" si="4202"/>
        <v>0</v>
      </c>
      <c r="AA453" s="263">
        <f t="shared" ref="AA453" si="4211">SUM(AA454:AA463)</f>
        <v>0</v>
      </c>
      <c r="AB453" s="560">
        <f t="shared" si="4202"/>
        <v>0</v>
      </c>
      <c r="AC453" s="263">
        <f t="shared" ref="AC453" si="4212">SUM(AC454:AC463)</f>
        <v>0</v>
      </c>
      <c r="AD453" s="560">
        <f t="shared" si="4202"/>
        <v>0</v>
      </c>
      <c r="AE453" s="263">
        <f t="shared" ref="AE453" si="4213">SUM(AE454:AE463)</f>
        <v>0</v>
      </c>
      <c r="AF453" s="560">
        <f t="shared" si="4202"/>
        <v>0</v>
      </c>
      <c r="AG453" s="263">
        <f t="shared" ref="AG453" si="4214">SUM(AG454:AG463)</f>
        <v>0</v>
      </c>
      <c r="AH453" s="560">
        <f t="shared" si="4202"/>
        <v>0</v>
      </c>
      <c r="AI453" s="263">
        <f t="shared" ref="AI453" si="4215">SUM(AI454:AI463)</f>
        <v>0</v>
      </c>
      <c r="AJ453" s="560">
        <f t="shared" si="4202"/>
        <v>0</v>
      </c>
      <c r="AK453" s="263">
        <f t="shared" ref="AK453" si="4216">SUM(AK454:AK463)</f>
        <v>0</v>
      </c>
      <c r="AL453" s="560">
        <f t="shared" si="4202"/>
        <v>0</v>
      </c>
      <c r="AM453" s="263">
        <f t="shared" ref="AM453" si="4217">SUM(AM454:AM463)</f>
        <v>0</v>
      </c>
      <c r="AN453" s="560">
        <f t="shared" si="4202"/>
        <v>0</v>
      </c>
      <c r="AO453" s="263">
        <f t="shared" ref="AO453" si="4218">SUM(AO454:AO463)</f>
        <v>0</v>
      </c>
      <c r="AP453" s="560">
        <f t="shared" si="4202"/>
        <v>0</v>
      </c>
      <c r="AQ453" s="263">
        <f t="shared" ref="AQ453" si="4219">SUM(AQ454:AQ463)</f>
        <v>0</v>
      </c>
      <c r="AR453" s="560">
        <f t="shared" si="4202"/>
        <v>0</v>
      </c>
      <c r="AS453" s="263">
        <f t="shared" ref="AS453" si="4220">SUM(AS454:AS463)</f>
        <v>0</v>
      </c>
      <c r="AT453" s="560">
        <f t="shared" si="4202"/>
        <v>0</v>
      </c>
      <c r="AU453" s="263">
        <f t="shared" ref="AU453" si="4221">SUM(AU454:AU463)</f>
        <v>0</v>
      </c>
      <c r="AV453" s="560">
        <f t="shared" si="4202"/>
        <v>0</v>
      </c>
      <c r="AW453" s="263">
        <f t="shared" ref="AW453" si="4222">SUM(AW454:AW463)</f>
        <v>0</v>
      </c>
      <c r="AX453" s="560">
        <f t="shared" si="4202"/>
        <v>0</v>
      </c>
      <c r="AY453" s="263">
        <f t="shared" ref="AY453" si="4223">SUM(AY454:AY463)</f>
        <v>0</v>
      </c>
      <c r="AZ453" s="560">
        <f t="shared" si="4202"/>
        <v>0</v>
      </c>
      <c r="BA453" s="263">
        <f t="shared" ref="BA453" si="4224">SUM(BA454:BA463)</f>
        <v>0</v>
      </c>
      <c r="BB453" s="560">
        <f t="shared" si="4202"/>
        <v>0</v>
      </c>
      <c r="BC453" s="263">
        <f t="shared" ref="BC453" si="4225">SUM(BC454:BC463)</f>
        <v>0</v>
      </c>
      <c r="BD453" s="560">
        <f t="shared" si="4202"/>
        <v>0</v>
      </c>
      <c r="BE453" s="263">
        <f t="shared" ref="BE453" si="4226">SUM(BE454:BE463)</f>
        <v>0</v>
      </c>
      <c r="BF453" s="560">
        <f t="shared" si="4202"/>
        <v>0</v>
      </c>
      <c r="BG453" s="263">
        <f t="shared" ref="BG453" si="4227">SUM(BG454:BG463)</f>
        <v>0</v>
      </c>
      <c r="BH453" s="560">
        <f t="shared" si="4202"/>
        <v>0</v>
      </c>
      <c r="BI453" s="263">
        <f t="shared" ref="BI453" si="4228">SUM(BI454:BI463)</f>
        <v>0</v>
      </c>
      <c r="BJ453" s="560">
        <f t="shared" si="4202"/>
        <v>0</v>
      </c>
      <c r="BK453" s="263">
        <f t="shared" ref="BK453" si="4229">SUM(BK454:BK463)</f>
        <v>0</v>
      </c>
      <c r="BL453" s="560">
        <f t="shared" si="4202"/>
        <v>0</v>
      </c>
      <c r="BM453" s="263">
        <f t="shared" ref="BM453" si="4230">SUM(BM454:BM463)</f>
        <v>0</v>
      </c>
      <c r="BN453" s="560">
        <f t="shared" si="4202"/>
        <v>0</v>
      </c>
      <c r="BO453" s="263">
        <f>SUM(BO454:BO463)</f>
        <v>0</v>
      </c>
      <c r="BP453" s="560">
        <f t="shared" si="4202"/>
        <v>0</v>
      </c>
      <c r="BQ453" s="563">
        <f t="shared" si="2992"/>
        <v>0</v>
      </c>
      <c r="BR453" s="322">
        <f t="shared" si="3548"/>
        <v>0</v>
      </c>
      <c r="BS453" s="284" t="b">
        <f>D453='Orçamento Detalhado'!J459</f>
        <v>1</v>
      </c>
    </row>
    <row r="454" spans="2:71" ht="18" customHeight="1" outlineLevel="2" thickTop="1" thickBot="1">
      <c r="B454" s="213" t="s">
        <v>931</v>
      </c>
      <c r="C454" s="275" t="str">
        <f>IF(VLOOKUP(B454,'Orçamento Detalhado'!$A$11:$I$531,4,)="","",(VLOOKUP(B454,'Orçamento Detalhado'!$A$11:$I$531,4,)))</f>
        <v>Portões de veículos e pedestre</v>
      </c>
      <c r="D454" s="276" t="str">
        <f>IF(B454="","",VLOOKUP($B454,'Orçamento Detalhado'!$A$11:$J$531,10,))</f>
        <v/>
      </c>
      <c r="E454" s="277">
        <f t="shared" si="4079"/>
        <v>0</v>
      </c>
      <c r="F454" s="574">
        <v>448</v>
      </c>
      <c r="G454" s="278">
        <f t="shared" ref="G454:G460" si="4231">IFERROR($D454*H454,0)</f>
        <v>0</v>
      </c>
      <c r="H454" s="561"/>
      <c r="I454" s="278">
        <f t="shared" ref="I454:I460" si="4232">IFERROR($D454*J454,0)</f>
        <v>0</v>
      </c>
      <c r="J454" s="561"/>
      <c r="K454" s="278">
        <f t="shared" ref="K454:K460" si="4233">IFERROR($D454*L454,0)</f>
        <v>0</v>
      </c>
      <c r="L454" s="561"/>
      <c r="M454" s="278">
        <f t="shared" ref="M454:M460" si="4234">IFERROR($D454*N454,0)</f>
        <v>0</v>
      </c>
      <c r="N454" s="561"/>
      <c r="O454" s="278">
        <f t="shared" ref="O454:O460" si="4235">IFERROR($D454*P454,0)</f>
        <v>0</v>
      </c>
      <c r="P454" s="561"/>
      <c r="Q454" s="278">
        <f t="shared" ref="Q454:Q460" si="4236">IFERROR($D454*R454,0)</f>
        <v>0</v>
      </c>
      <c r="R454" s="561"/>
      <c r="S454" s="278">
        <f t="shared" ref="S454:S460" si="4237">IFERROR($D454*T454,0)</f>
        <v>0</v>
      </c>
      <c r="T454" s="561"/>
      <c r="U454" s="278">
        <f t="shared" ref="U454:U460" si="4238">IFERROR($D454*V454,0)</f>
        <v>0</v>
      </c>
      <c r="V454" s="561"/>
      <c r="W454" s="278">
        <f t="shared" ref="W454:W460" si="4239">IFERROR($D454*X454,0)</f>
        <v>0</v>
      </c>
      <c r="X454" s="561"/>
      <c r="Y454" s="278">
        <f t="shared" ref="Y454:Y460" si="4240">IFERROR($D454*Z454,0)</f>
        <v>0</v>
      </c>
      <c r="Z454" s="561"/>
      <c r="AA454" s="278">
        <f t="shared" ref="AA454:AA460" si="4241">IFERROR($D454*AB454,0)</f>
        <v>0</v>
      </c>
      <c r="AB454" s="561"/>
      <c r="AC454" s="278">
        <f t="shared" ref="AC454:AC460" si="4242">IFERROR($D454*AD454,0)</f>
        <v>0</v>
      </c>
      <c r="AD454" s="561"/>
      <c r="AE454" s="278">
        <f t="shared" ref="AE454:AE460" si="4243">IFERROR($D454*AF454,0)</f>
        <v>0</v>
      </c>
      <c r="AF454" s="561"/>
      <c r="AG454" s="278">
        <f t="shared" ref="AG454:AG460" si="4244">IFERROR($D454*AH454,0)</f>
        <v>0</v>
      </c>
      <c r="AH454" s="561"/>
      <c r="AI454" s="278">
        <f t="shared" ref="AI454:AI460" si="4245">IFERROR($D454*AJ454,0)</f>
        <v>0</v>
      </c>
      <c r="AJ454" s="561"/>
      <c r="AK454" s="278">
        <f t="shared" ref="AK454:AK460" si="4246">IFERROR($D454*AL454,0)</f>
        <v>0</v>
      </c>
      <c r="AL454" s="561"/>
      <c r="AM454" s="278">
        <f t="shared" ref="AM454:AM460" si="4247">IFERROR($D454*AN454,0)</f>
        <v>0</v>
      </c>
      <c r="AN454" s="561"/>
      <c r="AO454" s="278">
        <f t="shared" ref="AO454:AO460" si="4248">IFERROR($D454*AP454,0)</f>
        <v>0</v>
      </c>
      <c r="AP454" s="561"/>
      <c r="AQ454" s="278">
        <f t="shared" ref="AQ454:AQ460" si="4249">IFERROR($D454*AR454,0)</f>
        <v>0</v>
      </c>
      <c r="AR454" s="561"/>
      <c r="AS454" s="278">
        <f t="shared" ref="AS454:AS460" si="4250">IFERROR($D454*AT454,0)</f>
        <v>0</v>
      </c>
      <c r="AT454" s="561"/>
      <c r="AU454" s="278">
        <f t="shared" ref="AU454:AU460" si="4251">IFERROR($D454*AV454,0)</f>
        <v>0</v>
      </c>
      <c r="AV454" s="561"/>
      <c r="AW454" s="278">
        <f t="shared" ref="AW454:AW460" si="4252">IFERROR($D454*AX454,0)</f>
        <v>0</v>
      </c>
      <c r="AX454" s="561"/>
      <c r="AY454" s="278">
        <f t="shared" ref="AY454:AY460" si="4253">IFERROR($D454*AZ454,0)</f>
        <v>0</v>
      </c>
      <c r="AZ454" s="561"/>
      <c r="BA454" s="278">
        <f t="shared" ref="BA454:BA460" si="4254">IFERROR($D454*BB454,0)</f>
        <v>0</v>
      </c>
      <c r="BB454" s="561"/>
      <c r="BC454" s="278">
        <f t="shared" ref="BC454:BC460" si="4255">IFERROR($D454*BD454,0)</f>
        <v>0</v>
      </c>
      <c r="BD454" s="561"/>
      <c r="BE454" s="278">
        <f t="shared" ref="BE454:BE460" si="4256">IFERROR($D454*BF454,0)</f>
        <v>0</v>
      </c>
      <c r="BF454" s="561"/>
      <c r="BG454" s="278">
        <f t="shared" ref="BG454:BG460" si="4257">IFERROR($D454*BH454,0)</f>
        <v>0</v>
      </c>
      <c r="BH454" s="561"/>
      <c r="BI454" s="278">
        <f t="shared" ref="BI454:BI460" si="4258">IFERROR($D454*BJ454,0)</f>
        <v>0</v>
      </c>
      <c r="BJ454" s="561"/>
      <c r="BK454" s="278">
        <f t="shared" ref="BK454:BK460" si="4259">IFERROR($D454*BL454,0)</f>
        <v>0</v>
      </c>
      <c r="BL454" s="561"/>
      <c r="BM454" s="278">
        <f t="shared" ref="BM454:BM460" si="4260">IFERROR($D454*BN454,0)</f>
        <v>0</v>
      </c>
      <c r="BN454" s="561"/>
      <c r="BO454" s="278">
        <f t="shared" ref="BO454:BO460" si="4261">IFERROR($D454*BP454,0)</f>
        <v>0</v>
      </c>
      <c r="BP454" s="561"/>
      <c r="BQ454" s="563">
        <f t="shared" ref="BQ454:BQ460" si="4262">SUM(BN454,BL454,BJ454,BH454,BF454,BD454,BB454,AZ454,AX454,AV454,AT454,AR454,AP454,AN454,AL454,AJ454,AH454,AF454,AD454,AB454,Z454,X454,V454,T454,R454,P454,N454,L454,J454,H454,BP454)</f>
        <v>0</v>
      </c>
      <c r="BR454" s="322">
        <f t="shared" si="3548"/>
        <v>0</v>
      </c>
      <c r="BS454" s="284" t="b">
        <f>D454='Orçamento Detalhado'!J460</f>
        <v>1</v>
      </c>
    </row>
    <row r="455" spans="2:71" ht="18" customHeight="1" outlineLevel="2" thickTop="1" thickBot="1">
      <c r="B455" s="213" t="s">
        <v>933</v>
      </c>
      <c r="C455" s="275" t="str">
        <f>IF(VLOOKUP(B455,'Orçamento Detalhado'!$A$11:$I$531,4,)="","",(VLOOKUP(B455,'Orçamento Detalhado'!$A$11:$I$531,4,)))</f>
        <v>Automação de portão</v>
      </c>
      <c r="D455" s="276" t="str">
        <f>IF(B455="","",VLOOKUP($B455,'Orçamento Detalhado'!$A$11:$J$531,10,))</f>
        <v/>
      </c>
      <c r="E455" s="277">
        <f t="shared" si="4079"/>
        <v>0</v>
      </c>
      <c r="F455" s="574">
        <v>449</v>
      </c>
      <c r="G455" s="278">
        <f t="shared" si="4231"/>
        <v>0</v>
      </c>
      <c r="H455" s="561"/>
      <c r="I455" s="278">
        <f t="shared" si="4232"/>
        <v>0</v>
      </c>
      <c r="J455" s="561"/>
      <c r="K455" s="278">
        <f t="shared" si="4233"/>
        <v>0</v>
      </c>
      <c r="L455" s="561"/>
      <c r="M455" s="278">
        <f t="shared" si="4234"/>
        <v>0</v>
      </c>
      <c r="N455" s="561"/>
      <c r="O455" s="278">
        <f t="shared" si="4235"/>
        <v>0</v>
      </c>
      <c r="P455" s="561"/>
      <c r="Q455" s="278">
        <f t="shared" si="4236"/>
        <v>0</v>
      </c>
      <c r="R455" s="561"/>
      <c r="S455" s="278">
        <f t="shared" si="4237"/>
        <v>0</v>
      </c>
      <c r="T455" s="561"/>
      <c r="U455" s="278">
        <f t="shared" si="4238"/>
        <v>0</v>
      </c>
      <c r="V455" s="561"/>
      <c r="W455" s="278">
        <f t="shared" si="4239"/>
        <v>0</v>
      </c>
      <c r="X455" s="561"/>
      <c r="Y455" s="278">
        <f t="shared" si="4240"/>
        <v>0</v>
      </c>
      <c r="Z455" s="561"/>
      <c r="AA455" s="278">
        <f t="shared" si="4241"/>
        <v>0</v>
      </c>
      <c r="AB455" s="561"/>
      <c r="AC455" s="278">
        <f t="shared" si="4242"/>
        <v>0</v>
      </c>
      <c r="AD455" s="561"/>
      <c r="AE455" s="278">
        <f t="shared" si="4243"/>
        <v>0</v>
      </c>
      <c r="AF455" s="561"/>
      <c r="AG455" s="278">
        <f t="shared" si="4244"/>
        <v>0</v>
      </c>
      <c r="AH455" s="561"/>
      <c r="AI455" s="278">
        <f t="shared" si="4245"/>
        <v>0</v>
      </c>
      <c r="AJ455" s="561"/>
      <c r="AK455" s="278">
        <f t="shared" si="4246"/>
        <v>0</v>
      </c>
      <c r="AL455" s="561"/>
      <c r="AM455" s="278">
        <f t="shared" si="4247"/>
        <v>0</v>
      </c>
      <c r="AN455" s="561"/>
      <c r="AO455" s="278">
        <f t="shared" si="4248"/>
        <v>0</v>
      </c>
      <c r="AP455" s="561"/>
      <c r="AQ455" s="278">
        <f t="shared" si="4249"/>
        <v>0</v>
      </c>
      <c r="AR455" s="561"/>
      <c r="AS455" s="278">
        <f t="shared" si="4250"/>
        <v>0</v>
      </c>
      <c r="AT455" s="561"/>
      <c r="AU455" s="278">
        <f t="shared" si="4251"/>
        <v>0</v>
      </c>
      <c r="AV455" s="561"/>
      <c r="AW455" s="278">
        <f t="shared" si="4252"/>
        <v>0</v>
      </c>
      <c r="AX455" s="561"/>
      <c r="AY455" s="278">
        <f t="shared" si="4253"/>
        <v>0</v>
      </c>
      <c r="AZ455" s="561"/>
      <c r="BA455" s="278">
        <f t="shared" si="4254"/>
        <v>0</v>
      </c>
      <c r="BB455" s="561"/>
      <c r="BC455" s="278">
        <f t="shared" si="4255"/>
        <v>0</v>
      </c>
      <c r="BD455" s="561"/>
      <c r="BE455" s="278">
        <f t="shared" si="4256"/>
        <v>0</v>
      </c>
      <c r="BF455" s="561"/>
      <c r="BG455" s="278">
        <f t="shared" si="4257"/>
        <v>0</v>
      </c>
      <c r="BH455" s="561"/>
      <c r="BI455" s="278">
        <f t="shared" si="4258"/>
        <v>0</v>
      </c>
      <c r="BJ455" s="561"/>
      <c r="BK455" s="278">
        <f t="shared" si="4259"/>
        <v>0</v>
      </c>
      <c r="BL455" s="561"/>
      <c r="BM455" s="278">
        <f t="shared" si="4260"/>
        <v>0</v>
      </c>
      <c r="BN455" s="561"/>
      <c r="BO455" s="278">
        <f t="shared" si="4261"/>
        <v>0</v>
      </c>
      <c r="BP455" s="561"/>
      <c r="BQ455" s="563">
        <f t="shared" si="4262"/>
        <v>0</v>
      </c>
      <c r="BR455" s="322">
        <f t="shared" si="3548"/>
        <v>0</v>
      </c>
      <c r="BS455" s="284" t="b">
        <f>D455='Orçamento Detalhado'!J461</f>
        <v>1</v>
      </c>
    </row>
    <row r="456" spans="2:71" ht="18" customHeight="1" outlineLevel="2" thickTop="1" thickBot="1">
      <c r="B456" s="213" t="s">
        <v>935</v>
      </c>
      <c r="C456" s="275" t="str">
        <f>IF(VLOOKUP(B456,'Orçamento Detalhado'!$A$11:$I$531,4,)="","",(VLOOKUP(B456,'Orçamento Detalhado'!$A$11:$I$531,4,)))</f>
        <v xml:space="preserve">Guarda-corpo </v>
      </c>
      <c r="D456" s="276" t="str">
        <f>IF(B456="","",VLOOKUP($B456,'Orçamento Detalhado'!$A$11:$J$531,10,))</f>
        <v/>
      </c>
      <c r="E456" s="277">
        <f t="shared" si="4079"/>
        <v>0</v>
      </c>
      <c r="F456" s="574">
        <v>450</v>
      </c>
      <c r="G456" s="278">
        <f t="shared" si="4231"/>
        <v>0</v>
      </c>
      <c r="H456" s="561"/>
      <c r="I456" s="278">
        <f t="shared" si="4232"/>
        <v>0</v>
      </c>
      <c r="J456" s="561"/>
      <c r="K456" s="278">
        <f t="shared" si="4233"/>
        <v>0</v>
      </c>
      <c r="L456" s="561"/>
      <c r="M456" s="278">
        <f t="shared" si="4234"/>
        <v>0</v>
      </c>
      <c r="N456" s="561"/>
      <c r="O456" s="278">
        <f t="shared" si="4235"/>
        <v>0</v>
      </c>
      <c r="P456" s="561"/>
      <c r="Q456" s="278">
        <f t="shared" si="4236"/>
        <v>0</v>
      </c>
      <c r="R456" s="561"/>
      <c r="S456" s="278">
        <f t="shared" si="4237"/>
        <v>0</v>
      </c>
      <c r="T456" s="561"/>
      <c r="U456" s="278">
        <f t="shared" si="4238"/>
        <v>0</v>
      </c>
      <c r="V456" s="561"/>
      <c r="W456" s="278">
        <f t="shared" si="4239"/>
        <v>0</v>
      </c>
      <c r="X456" s="561"/>
      <c r="Y456" s="278">
        <f t="shared" si="4240"/>
        <v>0</v>
      </c>
      <c r="Z456" s="561"/>
      <c r="AA456" s="278">
        <f t="shared" si="4241"/>
        <v>0</v>
      </c>
      <c r="AB456" s="561"/>
      <c r="AC456" s="278">
        <f t="shared" si="4242"/>
        <v>0</v>
      </c>
      <c r="AD456" s="561"/>
      <c r="AE456" s="278">
        <f t="shared" si="4243"/>
        <v>0</v>
      </c>
      <c r="AF456" s="561"/>
      <c r="AG456" s="278">
        <f t="shared" si="4244"/>
        <v>0</v>
      </c>
      <c r="AH456" s="561"/>
      <c r="AI456" s="278">
        <f t="shared" si="4245"/>
        <v>0</v>
      </c>
      <c r="AJ456" s="561"/>
      <c r="AK456" s="278">
        <f t="shared" si="4246"/>
        <v>0</v>
      </c>
      <c r="AL456" s="561"/>
      <c r="AM456" s="278">
        <f t="shared" si="4247"/>
        <v>0</v>
      </c>
      <c r="AN456" s="561"/>
      <c r="AO456" s="278">
        <f t="shared" si="4248"/>
        <v>0</v>
      </c>
      <c r="AP456" s="561"/>
      <c r="AQ456" s="278">
        <f t="shared" si="4249"/>
        <v>0</v>
      </c>
      <c r="AR456" s="561"/>
      <c r="AS456" s="278">
        <f t="shared" si="4250"/>
        <v>0</v>
      </c>
      <c r="AT456" s="561"/>
      <c r="AU456" s="278">
        <f t="shared" si="4251"/>
        <v>0</v>
      </c>
      <c r="AV456" s="561"/>
      <c r="AW456" s="278">
        <f t="shared" si="4252"/>
        <v>0</v>
      </c>
      <c r="AX456" s="561"/>
      <c r="AY456" s="278">
        <f t="shared" si="4253"/>
        <v>0</v>
      </c>
      <c r="AZ456" s="561"/>
      <c r="BA456" s="278">
        <f t="shared" si="4254"/>
        <v>0</v>
      </c>
      <c r="BB456" s="561"/>
      <c r="BC456" s="278">
        <f t="shared" si="4255"/>
        <v>0</v>
      </c>
      <c r="BD456" s="561"/>
      <c r="BE456" s="278">
        <f t="shared" si="4256"/>
        <v>0</v>
      </c>
      <c r="BF456" s="561"/>
      <c r="BG456" s="278">
        <f t="shared" si="4257"/>
        <v>0</v>
      </c>
      <c r="BH456" s="561"/>
      <c r="BI456" s="278">
        <f t="shared" si="4258"/>
        <v>0</v>
      </c>
      <c r="BJ456" s="561"/>
      <c r="BK456" s="278">
        <f t="shared" si="4259"/>
        <v>0</v>
      </c>
      <c r="BL456" s="561"/>
      <c r="BM456" s="278">
        <f t="shared" si="4260"/>
        <v>0</v>
      </c>
      <c r="BN456" s="561"/>
      <c r="BO456" s="278">
        <f t="shared" si="4261"/>
        <v>0</v>
      </c>
      <c r="BP456" s="561"/>
      <c r="BQ456" s="563">
        <f t="shared" si="4262"/>
        <v>0</v>
      </c>
      <c r="BR456" s="322">
        <f t="shared" si="3548"/>
        <v>0</v>
      </c>
      <c r="BS456" s="284" t="b">
        <f>D456='Orçamento Detalhado'!J462</f>
        <v>1</v>
      </c>
    </row>
    <row r="457" spans="2:71" ht="18" customHeight="1" outlineLevel="2" thickTop="1" thickBot="1">
      <c r="B457" s="213" t="s">
        <v>937</v>
      </c>
      <c r="C457" s="275" t="str">
        <f>IF(VLOOKUP(B457,'Orçamento Detalhado'!$A$11:$I$531,4,)="","",(VLOOKUP(B457,'Orçamento Detalhado'!$A$11:$I$531,4,)))</f>
        <v xml:space="preserve">Gradil </v>
      </c>
      <c r="D457" s="276" t="str">
        <f>IF(B457="","",VLOOKUP($B457,'Orçamento Detalhado'!$A$11:$J$531,10,))</f>
        <v/>
      </c>
      <c r="E457" s="277">
        <f t="shared" si="4079"/>
        <v>0</v>
      </c>
      <c r="F457" s="574">
        <v>451</v>
      </c>
      <c r="G457" s="278">
        <f t="shared" si="4231"/>
        <v>0</v>
      </c>
      <c r="H457" s="561"/>
      <c r="I457" s="278">
        <f t="shared" si="4232"/>
        <v>0</v>
      </c>
      <c r="J457" s="561"/>
      <c r="K457" s="278">
        <f t="shared" si="4233"/>
        <v>0</v>
      </c>
      <c r="L457" s="561"/>
      <c r="M457" s="278">
        <f t="shared" si="4234"/>
        <v>0</v>
      </c>
      <c r="N457" s="561"/>
      <c r="O457" s="278">
        <f t="shared" si="4235"/>
        <v>0</v>
      </c>
      <c r="P457" s="561"/>
      <c r="Q457" s="278">
        <f t="shared" si="4236"/>
        <v>0</v>
      </c>
      <c r="R457" s="561"/>
      <c r="S457" s="278">
        <f t="shared" si="4237"/>
        <v>0</v>
      </c>
      <c r="T457" s="561"/>
      <c r="U457" s="278">
        <f t="shared" si="4238"/>
        <v>0</v>
      </c>
      <c r="V457" s="561"/>
      <c r="W457" s="278">
        <f t="shared" si="4239"/>
        <v>0</v>
      </c>
      <c r="X457" s="561"/>
      <c r="Y457" s="278">
        <f t="shared" si="4240"/>
        <v>0</v>
      </c>
      <c r="Z457" s="561"/>
      <c r="AA457" s="278">
        <f t="shared" si="4241"/>
        <v>0</v>
      </c>
      <c r="AB457" s="561"/>
      <c r="AC457" s="278">
        <f t="shared" si="4242"/>
        <v>0</v>
      </c>
      <c r="AD457" s="561"/>
      <c r="AE457" s="278">
        <f t="shared" si="4243"/>
        <v>0</v>
      </c>
      <c r="AF457" s="561"/>
      <c r="AG457" s="278">
        <f t="shared" si="4244"/>
        <v>0</v>
      </c>
      <c r="AH457" s="561"/>
      <c r="AI457" s="278">
        <f t="shared" si="4245"/>
        <v>0</v>
      </c>
      <c r="AJ457" s="561"/>
      <c r="AK457" s="278">
        <f t="shared" si="4246"/>
        <v>0</v>
      </c>
      <c r="AL457" s="561"/>
      <c r="AM457" s="278">
        <f t="shared" si="4247"/>
        <v>0</v>
      </c>
      <c r="AN457" s="561"/>
      <c r="AO457" s="278">
        <f t="shared" si="4248"/>
        <v>0</v>
      </c>
      <c r="AP457" s="561"/>
      <c r="AQ457" s="278">
        <f t="shared" si="4249"/>
        <v>0</v>
      </c>
      <c r="AR457" s="561"/>
      <c r="AS457" s="278">
        <f t="shared" si="4250"/>
        <v>0</v>
      </c>
      <c r="AT457" s="561"/>
      <c r="AU457" s="278">
        <f t="shared" si="4251"/>
        <v>0</v>
      </c>
      <c r="AV457" s="561"/>
      <c r="AW457" s="278">
        <f t="shared" si="4252"/>
        <v>0</v>
      </c>
      <c r="AX457" s="561"/>
      <c r="AY457" s="278">
        <f t="shared" si="4253"/>
        <v>0</v>
      </c>
      <c r="AZ457" s="561"/>
      <c r="BA457" s="278">
        <f t="shared" si="4254"/>
        <v>0</v>
      </c>
      <c r="BB457" s="561"/>
      <c r="BC457" s="278">
        <f t="shared" si="4255"/>
        <v>0</v>
      </c>
      <c r="BD457" s="561"/>
      <c r="BE457" s="278">
        <f t="shared" si="4256"/>
        <v>0</v>
      </c>
      <c r="BF457" s="561"/>
      <c r="BG457" s="278">
        <f t="shared" si="4257"/>
        <v>0</v>
      </c>
      <c r="BH457" s="561"/>
      <c r="BI457" s="278">
        <f t="shared" si="4258"/>
        <v>0</v>
      </c>
      <c r="BJ457" s="561"/>
      <c r="BK457" s="278">
        <f t="shared" si="4259"/>
        <v>0</v>
      </c>
      <c r="BL457" s="561"/>
      <c r="BM457" s="278">
        <f t="shared" si="4260"/>
        <v>0</v>
      </c>
      <c r="BN457" s="561"/>
      <c r="BO457" s="278">
        <f t="shared" si="4261"/>
        <v>0</v>
      </c>
      <c r="BP457" s="561"/>
      <c r="BQ457" s="563">
        <f t="shared" si="4262"/>
        <v>0</v>
      </c>
      <c r="BR457" s="322">
        <f t="shared" si="3548"/>
        <v>0</v>
      </c>
      <c r="BS457" s="284" t="b">
        <f>D457='Orçamento Detalhado'!J463</f>
        <v>1</v>
      </c>
    </row>
    <row r="458" spans="2:71" ht="18" customHeight="1" outlineLevel="2" thickTop="1" thickBot="1">
      <c r="B458" s="213" t="s">
        <v>939</v>
      </c>
      <c r="C458" s="275" t="str">
        <f>IF(VLOOKUP(B458,'Orçamento Detalhado'!$A$11:$I$531,4,)="","",(VLOOKUP(B458,'Orçamento Detalhado'!$A$11:$I$531,4,)))</f>
        <v>Alambrado</v>
      </c>
      <c r="D458" s="276" t="str">
        <f>IF(B458="","",VLOOKUP($B458,'Orçamento Detalhado'!$A$11:$J$531,10,))</f>
        <v/>
      </c>
      <c r="E458" s="277">
        <f t="shared" si="4079"/>
        <v>0</v>
      </c>
      <c r="F458" s="574">
        <v>452</v>
      </c>
      <c r="G458" s="278">
        <f t="shared" si="4231"/>
        <v>0</v>
      </c>
      <c r="H458" s="561"/>
      <c r="I458" s="278">
        <f t="shared" si="4232"/>
        <v>0</v>
      </c>
      <c r="J458" s="561"/>
      <c r="K458" s="278">
        <f t="shared" si="4233"/>
        <v>0</v>
      </c>
      <c r="L458" s="561"/>
      <c r="M458" s="278">
        <f t="shared" si="4234"/>
        <v>0</v>
      </c>
      <c r="N458" s="561"/>
      <c r="O458" s="278">
        <f t="shared" si="4235"/>
        <v>0</v>
      </c>
      <c r="P458" s="561"/>
      <c r="Q458" s="278">
        <f t="shared" si="4236"/>
        <v>0</v>
      </c>
      <c r="R458" s="561"/>
      <c r="S458" s="278">
        <f t="shared" si="4237"/>
        <v>0</v>
      </c>
      <c r="T458" s="561"/>
      <c r="U458" s="278">
        <f t="shared" si="4238"/>
        <v>0</v>
      </c>
      <c r="V458" s="561"/>
      <c r="W458" s="278">
        <f t="shared" si="4239"/>
        <v>0</v>
      </c>
      <c r="X458" s="561"/>
      <c r="Y458" s="278">
        <f t="shared" si="4240"/>
        <v>0</v>
      </c>
      <c r="Z458" s="561"/>
      <c r="AA458" s="278">
        <f t="shared" si="4241"/>
        <v>0</v>
      </c>
      <c r="AB458" s="561"/>
      <c r="AC458" s="278">
        <f t="shared" si="4242"/>
        <v>0</v>
      </c>
      <c r="AD458" s="561"/>
      <c r="AE458" s="278">
        <f t="shared" si="4243"/>
        <v>0</v>
      </c>
      <c r="AF458" s="561"/>
      <c r="AG458" s="278">
        <f t="shared" si="4244"/>
        <v>0</v>
      </c>
      <c r="AH458" s="561"/>
      <c r="AI458" s="278">
        <f t="shared" si="4245"/>
        <v>0</v>
      </c>
      <c r="AJ458" s="561"/>
      <c r="AK458" s="278">
        <f t="shared" si="4246"/>
        <v>0</v>
      </c>
      <c r="AL458" s="561"/>
      <c r="AM458" s="278">
        <f t="shared" si="4247"/>
        <v>0</v>
      </c>
      <c r="AN458" s="561"/>
      <c r="AO458" s="278">
        <f t="shared" si="4248"/>
        <v>0</v>
      </c>
      <c r="AP458" s="561"/>
      <c r="AQ458" s="278">
        <f t="shared" si="4249"/>
        <v>0</v>
      </c>
      <c r="AR458" s="561"/>
      <c r="AS458" s="278">
        <f t="shared" si="4250"/>
        <v>0</v>
      </c>
      <c r="AT458" s="561" t="s">
        <v>1053</v>
      </c>
      <c r="AU458" s="278">
        <f t="shared" si="4251"/>
        <v>0</v>
      </c>
      <c r="AV458" s="561" t="s">
        <v>1053</v>
      </c>
      <c r="AW458" s="278">
        <f t="shared" si="4252"/>
        <v>0</v>
      </c>
      <c r="AX458" s="561"/>
      <c r="AY458" s="278">
        <f t="shared" si="4253"/>
        <v>0</v>
      </c>
      <c r="AZ458" s="561"/>
      <c r="BA458" s="278">
        <f t="shared" si="4254"/>
        <v>0</v>
      </c>
      <c r="BB458" s="561"/>
      <c r="BC458" s="278">
        <f t="shared" si="4255"/>
        <v>0</v>
      </c>
      <c r="BD458" s="561"/>
      <c r="BE458" s="278">
        <f t="shared" si="4256"/>
        <v>0</v>
      </c>
      <c r="BF458" s="561"/>
      <c r="BG458" s="278">
        <f t="shared" si="4257"/>
        <v>0</v>
      </c>
      <c r="BH458" s="561"/>
      <c r="BI458" s="278">
        <f t="shared" si="4258"/>
        <v>0</v>
      </c>
      <c r="BJ458" s="561"/>
      <c r="BK458" s="278">
        <f t="shared" si="4259"/>
        <v>0</v>
      </c>
      <c r="BL458" s="561"/>
      <c r="BM458" s="278">
        <f t="shared" si="4260"/>
        <v>0</v>
      </c>
      <c r="BN458" s="561"/>
      <c r="BO458" s="278">
        <f t="shared" si="4261"/>
        <v>0</v>
      </c>
      <c r="BP458" s="561"/>
      <c r="BQ458" s="563">
        <f t="shared" si="4262"/>
        <v>0</v>
      </c>
      <c r="BR458" s="322">
        <f t="shared" si="3548"/>
        <v>0</v>
      </c>
      <c r="BS458" s="284" t="b">
        <f>D458='Orçamento Detalhado'!J464</f>
        <v>1</v>
      </c>
    </row>
    <row r="459" spans="2:71" ht="18" customHeight="1" outlineLevel="2" thickTop="1" thickBot="1">
      <c r="B459" s="213" t="s">
        <v>941</v>
      </c>
      <c r="C459" s="275" t="str">
        <f>IF(VLOOKUP(B459,'Orçamento Detalhado'!$A$11:$I$531,4,)="","",(VLOOKUP(B459,'Orçamento Detalhado'!$A$11:$I$531,4,)))</f>
        <v/>
      </c>
      <c r="D459" s="276" t="str">
        <f>IF(B459="","",VLOOKUP($B459,'Orçamento Detalhado'!$A$11:$J$531,10,))</f>
        <v/>
      </c>
      <c r="E459" s="277">
        <f t="shared" si="4079"/>
        <v>0</v>
      </c>
      <c r="F459" s="574">
        <v>453</v>
      </c>
      <c r="G459" s="278">
        <f t="shared" si="4231"/>
        <v>0</v>
      </c>
      <c r="H459" s="561"/>
      <c r="I459" s="278">
        <f t="shared" si="4232"/>
        <v>0</v>
      </c>
      <c r="J459" s="561"/>
      <c r="K459" s="278">
        <f t="shared" si="4233"/>
        <v>0</v>
      </c>
      <c r="L459" s="561"/>
      <c r="M459" s="278">
        <f t="shared" si="4234"/>
        <v>0</v>
      </c>
      <c r="N459" s="561"/>
      <c r="O459" s="278">
        <f t="shared" si="4235"/>
        <v>0</v>
      </c>
      <c r="P459" s="561"/>
      <c r="Q459" s="278">
        <f t="shared" si="4236"/>
        <v>0</v>
      </c>
      <c r="R459" s="561"/>
      <c r="S459" s="278">
        <f t="shared" si="4237"/>
        <v>0</v>
      </c>
      <c r="T459" s="561"/>
      <c r="U459" s="278">
        <f t="shared" si="4238"/>
        <v>0</v>
      </c>
      <c r="V459" s="561"/>
      <c r="W459" s="278">
        <f t="shared" si="4239"/>
        <v>0</v>
      </c>
      <c r="X459" s="561"/>
      <c r="Y459" s="278">
        <f t="shared" si="4240"/>
        <v>0</v>
      </c>
      <c r="Z459" s="561"/>
      <c r="AA459" s="278">
        <f t="shared" si="4241"/>
        <v>0</v>
      </c>
      <c r="AB459" s="561"/>
      <c r="AC459" s="278">
        <f t="shared" si="4242"/>
        <v>0</v>
      </c>
      <c r="AD459" s="561"/>
      <c r="AE459" s="278">
        <f t="shared" si="4243"/>
        <v>0</v>
      </c>
      <c r="AF459" s="561"/>
      <c r="AG459" s="278">
        <f t="shared" si="4244"/>
        <v>0</v>
      </c>
      <c r="AH459" s="561"/>
      <c r="AI459" s="278">
        <f t="shared" si="4245"/>
        <v>0</v>
      </c>
      <c r="AJ459" s="561"/>
      <c r="AK459" s="278">
        <f t="shared" si="4246"/>
        <v>0</v>
      </c>
      <c r="AL459" s="561"/>
      <c r="AM459" s="278">
        <f t="shared" si="4247"/>
        <v>0</v>
      </c>
      <c r="AN459" s="561"/>
      <c r="AO459" s="278">
        <f t="shared" si="4248"/>
        <v>0</v>
      </c>
      <c r="AP459" s="561"/>
      <c r="AQ459" s="278">
        <f t="shared" si="4249"/>
        <v>0</v>
      </c>
      <c r="AR459" s="561"/>
      <c r="AS459" s="278">
        <f t="shared" si="4250"/>
        <v>0</v>
      </c>
      <c r="AT459" s="561" t="s">
        <v>1053</v>
      </c>
      <c r="AU459" s="278">
        <f t="shared" si="4251"/>
        <v>0</v>
      </c>
      <c r="AV459" s="561" t="s">
        <v>1053</v>
      </c>
      <c r="AW459" s="278">
        <f t="shared" si="4252"/>
        <v>0</v>
      </c>
      <c r="AX459" s="561" t="s">
        <v>1053</v>
      </c>
      <c r="AY459" s="278">
        <f t="shared" si="4253"/>
        <v>0</v>
      </c>
      <c r="AZ459" s="561" t="s">
        <v>1053</v>
      </c>
      <c r="BA459" s="278">
        <f t="shared" si="4254"/>
        <v>0</v>
      </c>
      <c r="BB459" s="561"/>
      <c r="BC459" s="278">
        <f t="shared" si="4255"/>
        <v>0</v>
      </c>
      <c r="BD459" s="561"/>
      <c r="BE459" s="278">
        <f t="shared" si="4256"/>
        <v>0</v>
      </c>
      <c r="BF459" s="561"/>
      <c r="BG459" s="278">
        <f t="shared" si="4257"/>
        <v>0</v>
      </c>
      <c r="BH459" s="561"/>
      <c r="BI459" s="278">
        <f t="shared" si="4258"/>
        <v>0</v>
      </c>
      <c r="BJ459" s="561"/>
      <c r="BK459" s="278">
        <f t="shared" si="4259"/>
        <v>0</v>
      </c>
      <c r="BL459" s="561"/>
      <c r="BM459" s="278">
        <f t="shared" si="4260"/>
        <v>0</v>
      </c>
      <c r="BN459" s="561"/>
      <c r="BO459" s="278">
        <f t="shared" si="4261"/>
        <v>0</v>
      </c>
      <c r="BP459" s="561"/>
      <c r="BQ459" s="563">
        <f t="shared" si="4262"/>
        <v>0</v>
      </c>
      <c r="BR459" s="322">
        <f t="shared" si="3548"/>
        <v>0</v>
      </c>
      <c r="BS459" s="284" t="b">
        <f>D459='Orçamento Detalhado'!J465</f>
        <v>1</v>
      </c>
    </row>
    <row r="460" spans="2:71" ht="18" customHeight="1" outlineLevel="2" thickTop="1" thickBot="1">
      <c r="B460" s="213" t="s">
        <v>942</v>
      </c>
      <c r="C460" s="275" t="str">
        <f>IF(VLOOKUP(B460,'Orçamento Detalhado'!$A$11:$I$531,4,)="","",(VLOOKUP(B460,'Orçamento Detalhado'!$A$11:$I$531,4,)))</f>
        <v/>
      </c>
      <c r="D460" s="276" t="str">
        <f>IF(B460="","",VLOOKUP($B460,'Orçamento Detalhado'!$A$11:$J$531,10,))</f>
        <v/>
      </c>
      <c r="E460" s="277">
        <f t="shared" si="4079"/>
        <v>0</v>
      </c>
      <c r="F460" s="574">
        <v>454</v>
      </c>
      <c r="G460" s="278">
        <f t="shared" si="4231"/>
        <v>0</v>
      </c>
      <c r="H460" s="561"/>
      <c r="I460" s="278">
        <f t="shared" si="4232"/>
        <v>0</v>
      </c>
      <c r="J460" s="561"/>
      <c r="K460" s="278">
        <f t="shared" si="4233"/>
        <v>0</v>
      </c>
      <c r="L460" s="561"/>
      <c r="M460" s="278">
        <f t="shared" si="4234"/>
        <v>0</v>
      </c>
      <c r="N460" s="561"/>
      <c r="O460" s="278">
        <f t="shared" si="4235"/>
        <v>0</v>
      </c>
      <c r="P460" s="561"/>
      <c r="Q460" s="278">
        <f t="shared" si="4236"/>
        <v>0</v>
      </c>
      <c r="R460" s="561"/>
      <c r="S460" s="278">
        <f t="shared" si="4237"/>
        <v>0</v>
      </c>
      <c r="T460" s="561"/>
      <c r="U460" s="278">
        <f t="shared" si="4238"/>
        <v>0</v>
      </c>
      <c r="V460" s="561"/>
      <c r="W460" s="278">
        <f t="shared" si="4239"/>
        <v>0</v>
      </c>
      <c r="X460" s="561"/>
      <c r="Y460" s="278">
        <f t="shared" si="4240"/>
        <v>0</v>
      </c>
      <c r="Z460" s="561"/>
      <c r="AA460" s="278">
        <f t="shared" si="4241"/>
        <v>0</v>
      </c>
      <c r="AB460" s="561"/>
      <c r="AC460" s="278">
        <f t="shared" si="4242"/>
        <v>0</v>
      </c>
      <c r="AD460" s="561"/>
      <c r="AE460" s="278">
        <f t="shared" si="4243"/>
        <v>0</v>
      </c>
      <c r="AF460" s="561"/>
      <c r="AG460" s="278">
        <f t="shared" si="4244"/>
        <v>0</v>
      </c>
      <c r="AH460" s="561"/>
      <c r="AI460" s="278">
        <f t="shared" si="4245"/>
        <v>0</v>
      </c>
      <c r="AJ460" s="561"/>
      <c r="AK460" s="278">
        <f t="shared" si="4246"/>
        <v>0</v>
      </c>
      <c r="AL460" s="561"/>
      <c r="AM460" s="278">
        <f t="shared" si="4247"/>
        <v>0</v>
      </c>
      <c r="AN460" s="561"/>
      <c r="AO460" s="278">
        <f t="shared" si="4248"/>
        <v>0</v>
      </c>
      <c r="AP460" s="561"/>
      <c r="AQ460" s="278">
        <f t="shared" si="4249"/>
        <v>0</v>
      </c>
      <c r="AR460" s="561"/>
      <c r="AS460" s="278">
        <f t="shared" si="4250"/>
        <v>0</v>
      </c>
      <c r="AT460" s="561" t="s">
        <v>1053</v>
      </c>
      <c r="AU460" s="278">
        <f t="shared" si="4251"/>
        <v>0</v>
      </c>
      <c r="AV460" s="561" t="s">
        <v>1053</v>
      </c>
      <c r="AW460" s="278">
        <f t="shared" si="4252"/>
        <v>0</v>
      </c>
      <c r="AX460" s="561" t="s">
        <v>1053</v>
      </c>
      <c r="AY460" s="278">
        <f t="shared" si="4253"/>
        <v>0</v>
      </c>
      <c r="AZ460" s="561" t="s">
        <v>1053</v>
      </c>
      <c r="BA460" s="278">
        <f t="shared" si="4254"/>
        <v>0</v>
      </c>
      <c r="BB460" s="561"/>
      <c r="BC460" s="278">
        <f t="shared" si="4255"/>
        <v>0</v>
      </c>
      <c r="BD460" s="561"/>
      <c r="BE460" s="278">
        <f t="shared" si="4256"/>
        <v>0</v>
      </c>
      <c r="BF460" s="561"/>
      <c r="BG460" s="278">
        <f t="shared" si="4257"/>
        <v>0</v>
      </c>
      <c r="BH460" s="561"/>
      <c r="BI460" s="278">
        <f t="shared" si="4258"/>
        <v>0</v>
      </c>
      <c r="BJ460" s="561"/>
      <c r="BK460" s="278">
        <f t="shared" si="4259"/>
        <v>0</v>
      </c>
      <c r="BL460" s="561"/>
      <c r="BM460" s="278">
        <f t="shared" si="4260"/>
        <v>0</v>
      </c>
      <c r="BN460" s="561"/>
      <c r="BO460" s="278">
        <f t="shared" si="4261"/>
        <v>0</v>
      </c>
      <c r="BP460" s="561"/>
      <c r="BQ460" s="563">
        <f t="shared" si="4262"/>
        <v>0</v>
      </c>
      <c r="BR460" s="322">
        <f t="shared" ref="BR460:BR521" si="4263">SUM(G460,I460,K460,M460,O460,Q460,S460,U460,W460,Y460,AA460,AC460,AE460,AG460,AI460,AK460,AM460,AO460,AQ460,AS460,AU460,AW460,AY460,BA460,BC460,BE460,BG460,BI460,BK460,BM460,BO460)</f>
        <v>0</v>
      </c>
      <c r="BS460" s="284" t="b">
        <f>D460='Orçamento Detalhado'!J466</f>
        <v>1</v>
      </c>
    </row>
    <row r="461" spans="2:71" ht="18" customHeight="1" outlineLevel="2" thickTop="1" thickBot="1">
      <c r="B461" s="213" t="s">
        <v>943</v>
      </c>
      <c r="C461" s="275" t="str">
        <f>IF(VLOOKUP(B461,'Orçamento Detalhado'!$A$11:$I$531,4,)="","",(VLOOKUP(B461,'Orçamento Detalhado'!$A$11:$I$531,4,)))</f>
        <v/>
      </c>
      <c r="D461" s="276" t="str">
        <f>IF(B461="","",VLOOKUP($B461,'Orçamento Detalhado'!$A$11:$J$531,10,))</f>
        <v/>
      </c>
      <c r="E461" s="277">
        <f t="shared" si="4079"/>
        <v>0</v>
      </c>
      <c r="F461" s="574">
        <v>455</v>
      </c>
      <c r="G461" s="278">
        <f t="shared" ref="G461:G462" si="4264">IFERROR($D461*H461,0)</f>
        <v>0</v>
      </c>
      <c r="H461" s="561"/>
      <c r="I461" s="278">
        <f t="shared" ref="I461:I462" si="4265">IFERROR($D461*J461,0)</f>
        <v>0</v>
      </c>
      <c r="J461" s="561"/>
      <c r="K461" s="278">
        <f t="shared" ref="K461:K462" si="4266">IFERROR($D461*L461,0)</f>
        <v>0</v>
      </c>
      <c r="L461" s="561"/>
      <c r="M461" s="278">
        <f t="shared" ref="M461:M462" si="4267">IFERROR($D461*N461,0)</f>
        <v>0</v>
      </c>
      <c r="N461" s="561"/>
      <c r="O461" s="278">
        <f t="shared" ref="O461:O462" si="4268">IFERROR($D461*P461,0)</f>
        <v>0</v>
      </c>
      <c r="P461" s="561"/>
      <c r="Q461" s="278">
        <f t="shared" ref="Q461:Q462" si="4269">IFERROR($D461*R461,0)</f>
        <v>0</v>
      </c>
      <c r="R461" s="561"/>
      <c r="S461" s="278">
        <f t="shared" ref="S461:S462" si="4270">IFERROR($D461*T461,0)</f>
        <v>0</v>
      </c>
      <c r="T461" s="561"/>
      <c r="U461" s="278">
        <f t="shared" ref="U461:U462" si="4271">IFERROR($D461*V461,0)</f>
        <v>0</v>
      </c>
      <c r="V461" s="561"/>
      <c r="W461" s="278">
        <f t="shared" ref="W461:W462" si="4272">IFERROR($D461*X461,0)</f>
        <v>0</v>
      </c>
      <c r="X461" s="561"/>
      <c r="Y461" s="278">
        <f t="shared" ref="Y461:Y462" si="4273">IFERROR($D461*Z461,0)</f>
        <v>0</v>
      </c>
      <c r="Z461" s="561"/>
      <c r="AA461" s="278">
        <f t="shared" ref="AA461:AA462" si="4274">IFERROR($D461*AB461,0)</f>
        <v>0</v>
      </c>
      <c r="AB461" s="561"/>
      <c r="AC461" s="278">
        <f t="shared" ref="AC461:AC462" si="4275">IFERROR($D461*AD461,0)</f>
        <v>0</v>
      </c>
      <c r="AD461" s="561"/>
      <c r="AE461" s="278">
        <f t="shared" ref="AE461:AE462" si="4276">IFERROR($D461*AF461,0)</f>
        <v>0</v>
      </c>
      <c r="AF461" s="561"/>
      <c r="AG461" s="278">
        <f t="shared" ref="AG461:AG462" si="4277">IFERROR($D461*AH461,0)</f>
        <v>0</v>
      </c>
      <c r="AH461" s="561"/>
      <c r="AI461" s="278">
        <f t="shared" ref="AI461:AI462" si="4278">IFERROR($D461*AJ461,0)</f>
        <v>0</v>
      </c>
      <c r="AJ461" s="561"/>
      <c r="AK461" s="278">
        <f t="shared" ref="AK461:AK462" si="4279">IFERROR($D461*AL461,0)</f>
        <v>0</v>
      </c>
      <c r="AL461" s="561"/>
      <c r="AM461" s="278">
        <f t="shared" ref="AM461:AM462" si="4280">IFERROR($D461*AN461,0)</f>
        <v>0</v>
      </c>
      <c r="AN461" s="561"/>
      <c r="AO461" s="278">
        <f t="shared" ref="AO461:AO462" si="4281">IFERROR($D461*AP461,0)</f>
        <v>0</v>
      </c>
      <c r="AP461" s="561"/>
      <c r="AQ461" s="278">
        <f t="shared" ref="AQ461:AQ462" si="4282">IFERROR($D461*AR461,0)</f>
        <v>0</v>
      </c>
      <c r="AR461" s="561"/>
      <c r="AS461" s="278">
        <f t="shared" ref="AS461:AS462" si="4283">IFERROR($D461*AT461,0)</f>
        <v>0</v>
      </c>
      <c r="AT461" s="561" t="s">
        <v>1053</v>
      </c>
      <c r="AU461" s="278">
        <f t="shared" ref="AU461:AU462" si="4284">IFERROR($D461*AV461,0)</f>
        <v>0</v>
      </c>
      <c r="AV461" s="561" t="s">
        <v>1053</v>
      </c>
      <c r="AW461" s="278">
        <f t="shared" ref="AW461:AW462" si="4285">IFERROR($D461*AX461,0)</f>
        <v>0</v>
      </c>
      <c r="AX461" s="561" t="s">
        <v>1053</v>
      </c>
      <c r="AY461" s="278">
        <f t="shared" ref="AY461:AY462" si="4286">IFERROR($D461*AZ461,0)</f>
        <v>0</v>
      </c>
      <c r="AZ461" s="561" t="s">
        <v>1053</v>
      </c>
      <c r="BA461" s="278">
        <f t="shared" ref="BA461:BA462" si="4287">IFERROR($D461*BB461,0)</f>
        <v>0</v>
      </c>
      <c r="BB461" s="561"/>
      <c r="BC461" s="278">
        <f t="shared" ref="BC461:BC462" si="4288">IFERROR($D461*BD461,0)</f>
        <v>0</v>
      </c>
      <c r="BD461" s="561"/>
      <c r="BE461" s="278">
        <f t="shared" ref="BE461:BE462" si="4289">IFERROR($D461*BF461,0)</f>
        <v>0</v>
      </c>
      <c r="BF461" s="561"/>
      <c r="BG461" s="278">
        <f t="shared" ref="BG461:BG462" si="4290">IFERROR($D461*BH461,0)</f>
        <v>0</v>
      </c>
      <c r="BH461" s="561"/>
      <c r="BI461" s="278">
        <f t="shared" ref="BI461:BI462" si="4291">IFERROR($D461*BJ461,0)</f>
        <v>0</v>
      </c>
      <c r="BJ461" s="561"/>
      <c r="BK461" s="278">
        <f t="shared" ref="BK461:BK462" si="4292">IFERROR($D461*BL461,0)</f>
        <v>0</v>
      </c>
      <c r="BL461" s="561"/>
      <c r="BM461" s="278">
        <f t="shared" ref="BM461:BM462" si="4293">IFERROR($D461*BN461,0)</f>
        <v>0</v>
      </c>
      <c r="BN461" s="561"/>
      <c r="BO461" s="278">
        <f t="shared" ref="BO461:BO462" si="4294">IFERROR($D461*BP461,0)</f>
        <v>0</v>
      </c>
      <c r="BP461" s="561"/>
      <c r="BQ461" s="563">
        <f t="shared" ref="BQ461:BQ462" si="4295">SUM(BN461,BL461,BJ461,BH461,BF461,BD461,BB461,AZ461,AX461,AV461,AT461,AR461,AP461,AN461,AL461,AJ461,AH461,AF461,AD461,AB461,Z461,X461,V461,T461,R461,P461,N461,L461,J461,H461,BP461)</f>
        <v>0</v>
      </c>
      <c r="BR461" s="322">
        <f t="shared" si="4263"/>
        <v>0</v>
      </c>
      <c r="BS461" s="284" t="b">
        <f>D461='Orçamento Detalhado'!J467</f>
        <v>1</v>
      </c>
    </row>
    <row r="462" spans="2:71" ht="18" customHeight="1" outlineLevel="2" thickTop="1" thickBot="1">
      <c r="B462" s="213" t="s">
        <v>944</v>
      </c>
      <c r="C462" s="275" t="str">
        <f>IF(VLOOKUP(B462,'Orçamento Detalhado'!$A$11:$I$531,4,)="","",(VLOOKUP(B462,'Orçamento Detalhado'!$A$11:$I$531,4,)))</f>
        <v/>
      </c>
      <c r="D462" s="276" t="str">
        <f>IF(B462="","",VLOOKUP($B462,'Orçamento Detalhado'!$A$11:$J$531,10,))</f>
        <v/>
      </c>
      <c r="E462" s="277">
        <f t="shared" si="4079"/>
        <v>0</v>
      </c>
      <c r="F462" s="574">
        <v>456</v>
      </c>
      <c r="G462" s="278">
        <f t="shared" si="4264"/>
        <v>0</v>
      </c>
      <c r="H462" s="561"/>
      <c r="I462" s="278">
        <f t="shared" si="4265"/>
        <v>0</v>
      </c>
      <c r="J462" s="561"/>
      <c r="K462" s="278">
        <f t="shared" si="4266"/>
        <v>0</v>
      </c>
      <c r="L462" s="561"/>
      <c r="M462" s="278">
        <f t="shared" si="4267"/>
        <v>0</v>
      </c>
      <c r="N462" s="561"/>
      <c r="O462" s="278">
        <f t="shared" si="4268"/>
        <v>0</v>
      </c>
      <c r="P462" s="561"/>
      <c r="Q462" s="278">
        <f t="shared" si="4269"/>
        <v>0</v>
      </c>
      <c r="R462" s="561"/>
      <c r="S462" s="278">
        <f t="shared" si="4270"/>
        <v>0</v>
      </c>
      <c r="T462" s="561"/>
      <c r="U462" s="278">
        <f t="shared" si="4271"/>
        <v>0</v>
      </c>
      <c r="V462" s="561"/>
      <c r="W462" s="278">
        <f t="shared" si="4272"/>
        <v>0</v>
      </c>
      <c r="X462" s="561"/>
      <c r="Y462" s="278">
        <f t="shared" si="4273"/>
        <v>0</v>
      </c>
      <c r="Z462" s="561"/>
      <c r="AA462" s="278">
        <f t="shared" si="4274"/>
        <v>0</v>
      </c>
      <c r="AB462" s="561"/>
      <c r="AC462" s="278">
        <f t="shared" si="4275"/>
        <v>0</v>
      </c>
      <c r="AD462" s="561"/>
      <c r="AE462" s="278">
        <f t="shared" si="4276"/>
        <v>0</v>
      </c>
      <c r="AF462" s="561"/>
      <c r="AG462" s="278">
        <f t="shared" si="4277"/>
        <v>0</v>
      </c>
      <c r="AH462" s="561"/>
      <c r="AI462" s="278">
        <f t="shared" si="4278"/>
        <v>0</v>
      </c>
      <c r="AJ462" s="561"/>
      <c r="AK462" s="278">
        <f t="shared" si="4279"/>
        <v>0</v>
      </c>
      <c r="AL462" s="561"/>
      <c r="AM462" s="278">
        <f t="shared" si="4280"/>
        <v>0</v>
      </c>
      <c r="AN462" s="561"/>
      <c r="AO462" s="278">
        <f t="shared" si="4281"/>
        <v>0</v>
      </c>
      <c r="AP462" s="561"/>
      <c r="AQ462" s="278">
        <f t="shared" si="4282"/>
        <v>0</v>
      </c>
      <c r="AR462" s="561"/>
      <c r="AS462" s="278">
        <f t="shared" si="4283"/>
        <v>0</v>
      </c>
      <c r="AT462" s="561" t="s">
        <v>1053</v>
      </c>
      <c r="AU462" s="278">
        <f t="shared" si="4284"/>
        <v>0</v>
      </c>
      <c r="AV462" s="561" t="s">
        <v>1053</v>
      </c>
      <c r="AW462" s="278">
        <f t="shared" si="4285"/>
        <v>0</v>
      </c>
      <c r="AX462" s="561" t="s">
        <v>1053</v>
      </c>
      <c r="AY462" s="278">
        <f t="shared" si="4286"/>
        <v>0</v>
      </c>
      <c r="AZ462" s="561" t="s">
        <v>1053</v>
      </c>
      <c r="BA462" s="278">
        <f t="shared" si="4287"/>
        <v>0</v>
      </c>
      <c r="BB462" s="561"/>
      <c r="BC462" s="278">
        <f t="shared" si="4288"/>
        <v>0</v>
      </c>
      <c r="BD462" s="561"/>
      <c r="BE462" s="278">
        <f t="shared" si="4289"/>
        <v>0</v>
      </c>
      <c r="BF462" s="561"/>
      <c r="BG462" s="278">
        <f t="shared" si="4290"/>
        <v>0</v>
      </c>
      <c r="BH462" s="561"/>
      <c r="BI462" s="278">
        <f t="shared" si="4291"/>
        <v>0</v>
      </c>
      <c r="BJ462" s="561"/>
      <c r="BK462" s="278">
        <f t="shared" si="4292"/>
        <v>0</v>
      </c>
      <c r="BL462" s="561"/>
      <c r="BM462" s="278">
        <f t="shared" si="4293"/>
        <v>0</v>
      </c>
      <c r="BN462" s="561"/>
      <c r="BO462" s="278">
        <f t="shared" si="4294"/>
        <v>0</v>
      </c>
      <c r="BP462" s="561"/>
      <c r="BQ462" s="563">
        <f t="shared" si="4295"/>
        <v>0</v>
      </c>
      <c r="BR462" s="322">
        <f t="shared" si="4263"/>
        <v>0</v>
      </c>
      <c r="BS462" s="284" t="b">
        <f>D462='Orçamento Detalhado'!J468</f>
        <v>1</v>
      </c>
    </row>
    <row r="463" spans="2:71" ht="18" customHeight="1" outlineLevel="2" thickTop="1" thickBot="1">
      <c r="B463" s="213" t="s">
        <v>945</v>
      </c>
      <c r="C463" s="275" t="str">
        <f>IF(VLOOKUP(B463,'Orçamento Detalhado'!$A$11:$I$531,4,)="","",(VLOOKUP(B463,'Orçamento Detalhado'!$A$11:$I$531,4,)))</f>
        <v/>
      </c>
      <c r="D463" s="276" t="str">
        <f>IF(B463="","",VLOOKUP($B463,'Orçamento Detalhado'!$A$11:$J$531,10,))</f>
        <v/>
      </c>
      <c r="E463" s="277">
        <f t="shared" si="4079"/>
        <v>0</v>
      </c>
      <c r="F463" s="574">
        <v>457</v>
      </c>
      <c r="G463" s="278">
        <f t="shared" ref="G463" si="4296">IFERROR($D463*H463,0)</f>
        <v>0</v>
      </c>
      <c r="H463" s="561"/>
      <c r="I463" s="278">
        <f t="shared" ref="I463" si="4297">IFERROR($D463*J463,0)</f>
        <v>0</v>
      </c>
      <c r="J463" s="561"/>
      <c r="K463" s="278">
        <f t="shared" ref="K463" si="4298">IFERROR($D463*L463,0)</f>
        <v>0</v>
      </c>
      <c r="L463" s="561"/>
      <c r="M463" s="278">
        <f t="shared" ref="M463" si="4299">IFERROR($D463*N463,0)</f>
        <v>0</v>
      </c>
      <c r="N463" s="561"/>
      <c r="O463" s="278">
        <f t="shared" ref="O463" si="4300">IFERROR($D463*P463,0)</f>
        <v>0</v>
      </c>
      <c r="P463" s="561"/>
      <c r="Q463" s="278">
        <f t="shared" ref="Q463" si="4301">IFERROR($D463*R463,0)</f>
        <v>0</v>
      </c>
      <c r="R463" s="561"/>
      <c r="S463" s="278">
        <f t="shared" ref="S463" si="4302">IFERROR($D463*T463,0)</f>
        <v>0</v>
      </c>
      <c r="T463" s="561"/>
      <c r="U463" s="278">
        <f t="shared" ref="U463" si="4303">IFERROR($D463*V463,0)</f>
        <v>0</v>
      </c>
      <c r="V463" s="561"/>
      <c r="W463" s="278">
        <f t="shared" ref="W463" si="4304">IFERROR($D463*X463,0)</f>
        <v>0</v>
      </c>
      <c r="X463" s="561"/>
      <c r="Y463" s="278">
        <f t="shared" ref="Y463" si="4305">IFERROR($D463*Z463,0)</f>
        <v>0</v>
      </c>
      <c r="Z463" s="561"/>
      <c r="AA463" s="278">
        <f t="shared" ref="AA463" si="4306">IFERROR($D463*AB463,0)</f>
        <v>0</v>
      </c>
      <c r="AB463" s="561"/>
      <c r="AC463" s="278">
        <f t="shared" ref="AC463" si="4307">IFERROR($D463*AD463,0)</f>
        <v>0</v>
      </c>
      <c r="AD463" s="561"/>
      <c r="AE463" s="278">
        <f t="shared" ref="AE463" si="4308">IFERROR($D463*AF463,0)</f>
        <v>0</v>
      </c>
      <c r="AF463" s="561"/>
      <c r="AG463" s="278">
        <f t="shared" ref="AG463" si="4309">IFERROR($D463*AH463,0)</f>
        <v>0</v>
      </c>
      <c r="AH463" s="561"/>
      <c r="AI463" s="278">
        <f t="shared" ref="AI463" si="4310">IFERROR($D463*AJ463,0)</f>
        <v>0</v>
      </c>
      <c r="AJ463" s="561"/>
      <c r="AK463" s="278">
        <f t="shared" ref="AK463" si="4311">IFERROR($D463*AL463,0)</f>
        <v>0</v>
      </c>
      <c r="AL463" s="561"/>
      <c r="AM463" s="278">
        <f t="shared" ref="AM463" si="4312">IFERROR($D463*AN463,0)</f>
        <v>0</v>
      </c>
      <c r="AN463" s="561"/>
      <c r="AO463" s="278">
        <f t="shared" ref="AO463" si="4313">IFERROR($D463*AP463,0)</f>
        <v>0</v>
      </c>
      <c r="AP463" s="561"/>
      <c r="AQ463" s="278">
        <f t="shared" ref="AQ463" si="4314">IFERROR($D463*AR463,0)</f>
        <v>0</v>
      </c>
      <c r="AR463" s="561"/>
      <c r="AS463" s="278">
        <f t="shared" ref="AS463" si="4315">IFERROR($D463*AT463,0)</f>
        <v>0</v>
      </c>
      <c r="AT463" s="561" t="s">
        <v>1053</v>
      </c>
      <c r="AU463" s="278">
        <f t="shared" ref="AU463" si="4316">IFERROR($D463*AV463,0)</f>
        <v>0</v>
      </c>
      <c r="AV463" s="561" t="s">
        <v>1053</v>
      </c>
      <c r="AW463" s="278">
        <f t="shared" ref="AW463" si="4317">IFERROR($D463*AX463,0)</f>
        <v>0</v>
      </c>
      <c r="AX463" s="561" t="s">
        <v>1053</v>
      </c>
      <c r="AY463" s="278">
        <f t="shared" ref="AY463" si="4318">IFERROR($D463*AZ463,0)</f>
        <v>0</v>
      </c>
      <c r="AZ463" s="561" t="s">
        <v>1053</v>
      </c>
      <c r="BA463" s="278">
        <f t="shared" ref="BA463" si="4319">IFERROR($D463*BB463,0)</f>
        <v>0</v>
      </c>
      <c r="BB463" s="561"/>
      <c r="BC463" s="278">
        <f t="shared" ref="BC463" si="4320">IFERROR($D463*BD463,0)</f>
        <v>0</v>
      </c>
      <c r="BD463" s="561"/>
      <c r="BE463" s="278">
        <f t="shared" ref="BE463" si="4321">IFERROR($D463*BF463,0)</f>
        <v>0</v>
      </c>
      <c r="BF463" s="561"/>
      <c r="BG463" s="278">
        <f t="shared" ref="BG463" si="4322">IFERROR($D463*BH463,0)</f>
        <v>0</v>
      </c>
      <c r="BH463" s="561"/>
      <c r="BI463" s="278">
        <f t="shared" ref="BI463" si="4323">IFERROR($D463*BJ463,0)</f>
        <v>0</v>
      </c>
      <c r="BJ463" s="561"/>
      <c r="BK463" s="278">
        <f t="shared" ref="BK463" si="4324">IFERROR($D463*BL463,0)</f>
        <v>0</v>
      </c>
      <c r="BL463" s="561"/>
      <c r="BM463" s="278">
        <f t="shared" ref="BM463" si="4325">IFERROR($D463*BN463,0)</f>
        <v>0</v>
      </c>
      <c r="BN463" s="561"/>
      <c r="BO463" s="278">
        <f t="shared" ref="BO463" si="4326">IFERROR($D463*BP463,0)</f>
        <v>0</v>
      </c>
      <c r="BP463" s="561"/>
      <c r="BQ463" s="563">
        <f t="shared" ref="BQ463" si="4327">SUM(BN463,BL463,BJ463,BH463,BF463,BD463,BB463,AZ463,AX463,AV463,AT463,AR463,AP463,AN463,AL463,AJ463,AH463,AF463,AD463,AB463,Z463,X463,V463,T463,R463,P463,N463,L463,J463,H463,BP463)</f>
        <v>0</v>
      </c>
      <c r="BR463" s="322">
        <f t="shared" si="4263"/>
        <v>0</v>
      </c>
      <c r="BS463" s="284" t="b">
        <f>D463='Orçamento Detalhado'!J469</f>
        <v>1</v>
      </c>
    </row>
    <row r="464" spans="2:71" ht="18" customHeight="1" outlineLevel="1" thickTop="1" thickBot="1">
      <c r="B464" s="280" t="s">
        <v>946</v>
      </c>
      <c r="C464" s="281" t="str">
        <f>IF(B464="","",VLOOKUP(B464,'Orçamento Detalhado'!$A$11:$I$531,4,))</f>
        <v>UBANIZAÇÃO E SERVIÇOS EXTERNOS</v>
      </c>
      <c r="D464" s="263">
        <f>SUM(D465:D473)</f>
        <v>0</v>
      </c>
      <c r="E464" s="264">
        <f t="shared" si="4079"/>
        <v>0</v>
      </c>
      <c r="F464" s="574">
        <v>458</v>
      </c>
      <c r="G464" s="265">
        <f>SUM(G465:G473)</f>
        <v>0</v>
      </c>
      <c r="H464" s="560">
        <f t="shared" ref="H464" si="4328">IFERROR(G464/$D464,0)</f>
        <v>0</v>
      </c>
      <c r="I464" s="265">
        <f>SUM(I465:I473)</f>
        <v>0</v>
      </c>
      <c r="J464" s="560">
        <f t="shared" ref="J464:BP464" si="4329">IFERROR(I464/$D464,0)</f>
        <v>0</v>
      </c>
      <c r="K464" s="265">
        <f>SUM(K465:K473)</f>
        <v>0</v>
      </c>
      <c r="L464" s="560">
        <f t="shared" si="4329"/>
        <v>0</v>
      </c>
      <c r="M464" s="265">
        <f>SUM(M465:M473)</f>
        <v>0</v>
      </c>
      <c r="N464" s="560">
        <f t="shared" si="4329"/>
        <v>0</v>
      </c>
      <c r="O464" s="265">
        <f>SUM(O465:O473)</f>
        <v>0</v>
      </c>
      <c r="P464" s="560">
        <f t="shared" si="4329"/>
        <v>0</v>
      </c>
      <c r="Q464" s="265">
        <f>SUM(Q465:Q473)</f>
        <v>0</v>
      </c>
      <c r="R464" s="560">
        <f t="shared" si="4329"/>
        <v>0</v>
      </c>
      <c r="S464" s="265">
        <f>SUM(S465:S473)</f>
        <v>0</v>
      </c>
      <c r="T464" s="560">
        <f t="shared" si="4329"/>
        <v>0</v>
      </c>
      <c r="U464" s="265">
        <f>SUM(U465:U473)</f>
        <v>0</v>
      </c>
      <c r="V464" s="560">
        <f t="shared" si="4329"/>
        <v>0</v>
      </c>
      <c r="W464" s="265">
        <f>SUM(W465:W473)</f>
        <v>0</v>
      </c>
      <c r="X464" s="560">
        <f t="shared" si="4329"/>
        <v>0</v>
      </c>
      <c r="Y464" s="265">
        <f>SUM(Y465:Y473)</f>
        <v>0</v>
      </c>
      <c r="Z464" s="560">
        <f t="shared" si="4329"/>
        <v>0</v>
      </c>
      <c r="AA464" s="265">
        <f>SUM(AA465:AA473)</f>
        <v>0</v>
      </c>
      <c r="AB464" s="560">
        <f t="shared" si="4329"/>
        <v>0</v>
      </c>
      <c r="AC464" s="265">
        <f>SUM(AC465:AC473)</f>
        <v>0</v>
      </c>
      <c r="AD464" s="560">
        <f t="shared" si="4329"/>
        <v>0</v>
      </c>
      <c r="AE464" s="265">
        <f>SUM(AE465:AE473)</f>
        <v>0</v>
      </c>
      <c r="AF464" s="560">
        <f t="shared" si="4329"/>
        <v>0</v>
      </c>
      <c r="AG464" s="265">
        <f>SUM(AG465:AG473)</f>
        <v>0</v>
      </c>
      <c r="AH464" s="560">
        <f t="shared" si="4329"/>
        <v>0</v>
      </c>
      <c r="AI464" s="265">
        <f>SUM(AI465:AI473)</f>
        <v>0</v>
      </c>
      <c r="AJ464" s="560">
        <f t="shared" si="4329"/>
        <v>0</v>
      </c>
      <c r="AK464" s="265">
        <f>SUM(AK465:AK473)</f>
        <v>0</v>
      </c>
      <c r="AL464" s="560">
        <f t="shared" si="4329"/>
        <v>0</v>
      </c>
      <c r="AM464" s="265">
        <f>SUM(AM465:AM473)</f>
        <v>0</v>
      </c>
      <c r="AN464" s="560">
        <f t="shared" si="4329"/>
        <v>0</v>
      </c>
      <c r="AO464" s="265">
        <f>SUM(AO465:AO473)</f>
        <v>0</v>
      </c>
      <c r="AP464" s="560">
        <f t="shared" si="4329"/>
        <v>0</v>
      </c>
      <c r="AQ464" s="265">
        <f>SUM(AQ465:AQ473)</f>
        <v>0</v>
      </c>
      <c r="AR464" s="560">
        <f t="shared" si="4329"/>
        <v>0</v>
      </c>
      <c r="AS464" s="265">
        <f>SUM(AS465:AS473)</f>
        <v>0</v>
      </c>
      <c r="AT464" s="560">
        <f t="shared" si="4329"/>
        <v>0</v>
      </c>
      <c r="AU464" s="265">
        <f>SUM(AU465:AU473)</f>
        <v>0</v>
      </c>
      <c r="AV464" s="560">
        <f t="shared" si="4329"/>
        <v>0</v>
      </c>
      <c r="AW464" s="265">
        <f>SUM(AW465:AW473)</f>
        <v>0</v>
      </c>
      <c r="AX464" s="560">
        <f t="shared" si="4329"/>
        <v>0</v>
      </c>
      <c r="AY464" s="265">
        <f>SUM(AY465:AY473)</f>
        <v>0</v>
      </c>
      <c r="AZ464" s="560">
        <f t="shared" si="4329"/>
        <v>0</v>
      </c>
      <c r="BA464" s="265">
        <f>SUM(BA465:BA473)</f>
        <v>0</v>
      </c>
      <c r="BB464" s="560">
        <f t="shared" si="4329"/>
        <v>0</v>
      </c>
      <c r="BC464" s="265">
        <f>SUM(BC465:BC473)</f>
        <v>0</v>
      </c>
      <c r="BD464" s="560">
        <f t="shared" si="4329"/>
        <v>0</v>
      </c>
      <c r="BE464" s="265">
        <f>SUM(BE465:BE473)</f>
        <v>0</v>
      </c>
      <c r="BF464" s="560">
        <f t="shared" si="4329"/>
        <v>0</v>
      </c>
      <c r="BG464" s="265">
        <f>SUM(BG465:BG473)</f>
        <v>0</v>
      </c>
      <c r="BH464" s="560">
        <f t="shared" si="4329"/>
        <v>0</v>
      </c>
      <c r="BI464" s="265">
        <f>SUM(BI465:BI473)</f>
        <v>0</v>
      </c>
      <c r="BJ464" s="560">
        <f t="shared" si="4329"/>
        <v>0</v>
      </c>
      <c r="BK464" s="265">
        <f>SUM(BK465:BK473)</f>
        <v>0</v>
      </c>
      <c r="BL464" s="560">
        <f t="shared" si="4329"/>
        <v>0</v>
      </c>
      <c r="BM464" s="265">
        <f>SUM(BM465:BM473)</f>
        <v>0</v>
      </c>
      <c r="BN464" s="560">
        <f t="shared" si="4329"/>
        <v>0</v>
      </c>
      <c r="BO464" s="265">
        <f>SUM(BO465:BO473)</f>
        <v>0</v>
      </c>
      <c r="BP464" s="560">
        <f t="shared" si="4329"/>
        <v>0</v>
      </c>
      <c r="BQ464" s="563">
        <f t="shared" si="2992"/>
        <v>0</v>
      </c>
      <c r="BR464" s="322">
        <f t="shared" si="4263"/>
        <v>0</v>
      </c>
      <c r="BS464" s="284" t="b">
        <f>D464='Orçamento Detalhado'!J470</f>
        <v>1</v>
      </c>
    </row>
    <row r="465" spans="2:71" ht="18" customHeight="1" outlineLevel="2" thickTop="1" thickBot="1">
      <c r="B465" s="213" t="s">
        <v>948</v>
      </c>
      <c r="C465" s="275" t="str">
        <f>IF(VLOOKUP(B465,'Orçamento Detalhado'!$A$11:$I$531,4,)="","",(VLOOKUP(B465,'Orçamento Detalhado'!$A$11:$I$531,4,)))</f>
        <v>Paisagismo Plantio de arvores ornamentais - calçada</v>
      </c>
      <c r="D465" s="276" t="str">
        <f>IF(B465="","",VLOOKUP($B465,'Orçamento Detalhado'!$A$11:$J$531,10,))</f>
        <v/>
      </c>
      <c r="E465" s="277">
        <f t="shared" si="4079"/>
        <v>0</v>
      </c>
      <c r="F465" s="574">
        <v>459</v>
      </c>
      <c r="G465" s="278">
        <f t="shared" ref="G465:G473" si="4330">IFERROR($D465*H465,0)</f>
        <v>0</v>
      </c>
      <c r="H465" s="279"/>
      <c r="I465" s="278">
        <f t="shared" ref="I465:I473" si="4331">IFERROR($D465*J465,0)</f>
        <v>0</v>
      </c>
      <c r="J465" s="279"/>
      <c r="K465" s="278">
        <f t="shared" ref="K465:K473" si="4332">IFERROR($D465*L465,0)</f>
        <v>0</v>
      </c>
      <c r="L465" s="279"/>
      <c r="M465" s="278">
        <f t="shared" ref="M465:M473" si="4333">IFERROR($D465*N465,0)</f>
        <v>0</v>
      </c>
      <c r="N465" s="279"/>
      <c r="O465" s="278">
        <f t="shared" ref="O465:O473" si="4334">IFERROR($D465*P465,0)</f>
        <v>0</v>
      </c>
      <c r="P465" s="279"/>
      <c r="Q465" s="278">
        <f t="shared" ref="Q465:Q473" si="4335">IFERROR($D465*R465,0)</f>
        <v>0</v>
      </c>
      <c r="R465" s="279"/>
      <c r="S465" s="278">
        <f t="shared" ref="S465:S473" si="4336">IFERROR($D465*T465,0)</f>
        <v>0</v>
      </c>
      <c r="T465" s="279"/>
      <c r="U465" s="278">
        <f t="shared" ref="U465:U473" si="4337">IFERROR($D465*V465,0)</f>
        <v>0</v>
      </c>
      <c r="V465" s="279"/>
      <c r="W465" s="278">
        <f t="shared" ref="W465:W473" si="4338">IFERROR($D465*X465,0)</f>
        <v>0</v>
      </c>
      <c r="X465" s="279"/>
      <c r="Y465" s="278">
        <f t="shared" ref="Y465:Y473" si="4339">IFERROR($D465*Z465,0)</f>
        <v>0</v>
      </c>
      <c r="Z465" s="279"/>
      <c r="AA465" s="278">
        <f t="shared" ref="AA465:AA473" si="4340">IFERROR($D465*AB465,0)</f>
        <v>0</v>
      </c>
      <c r="AB465" s="279"/>
      <c r="AC465" s="278">
        <f t="shared" ref="AC465:AC473" si="4341">IFERROR($D465*AD465,0)</f>
        <v>0</v>
      </c>
      <c r="AD465" s="279"/>
      <c r="AE465" s="278">
        <f t="shared" ref="AE465:AE473" si="4342">IFERROR($D465*AF465,0)</f>
        <v>0</v>
      </c>
      <c r="AF465" s="279"/>
      <c r="AG465" s="278">
        <f t="shared" ref="AG465:AG473" si="4343">IFERROR($D465*AH465,0)</f>
        <v>0</v>
      </c>
      <c r="AH465" s="279"/>
      <c r="AI465" s="278">
        <f t="shared" ref="AI465:AI473" si="4344">IFERROR($D465*AJ465,0)</f>
        <v>0</v>
      </c>
      <c r="AJ465" s="279"/>
      <c r="AK465" s="278">
        <f t="shared" ref="AK465:AK473" si="4345">IFERROR($D465*AL465,0)</f>
        <v>0</v>
      </c>
      <c r="AL465" s="279"/>
      <c r="AM465" s="278">
        <f t="shared" ref="AM465:AM473" si="4346">IFERROR($D465*AN465,0)</f>
        <v>0</v>
      </c>
      <c r="AN465" s="279"/>
      <c r="AO465" s="278">
        <f t="shared" ref="AO465:AO473" si="4347">IFERROR($D465*AP465,0)</f>
        <v>0</v>
      </c>
      <c r="AP465" s="279"/>
      <c r="AQ465" s="278">
        <f t="shared" ref="AQ465:AQ473" si="4348">IFERROR($D465*AR465,0)</f>
        <v>0</v>
      </c>
      <c r="AR465" s="279"/>
      <c r="AS465" s="278">
        <f t="shared" ref="AS465:AS473" si="4349">IFERROR($D465*AT465,0)</f>
        <v>0</v>
      </c>
      <c r="AT465" s="561"/>
      <c r="AU465" s="278">
        <f t="shared" ref="AU465:AU473" si="4350">IFERROR($D465*AV465,0)</f>
        <v>0</v>
      </c>
      <c r="AV465" s="561"/>
      <c r="AW465" s="278">
        <f t="shared" ref="AW465:AW473" si="4351">IFERROR($D465*AX465,0)</f>
        <v>0</v>
      </c>
      <c r="AX465" s="561"/>
      <c r="AY465" s="278">
        <f t="shared" ref="AY465:AY473" si="4352">IFERROR($D465*AZ465,0)</f>
        <v>0</v>
      </c>
      <c r="AZ465" s="561"/>
      <c r="BA465" s="278">
        <f t="shared" ref="BA465:BA473" si="4353">IFERROR($D465*BB465,0)</f>
        <v>0</v>
      </c>
      <c r="BB465" s="279"/>
      <c r="BC465" s="278">
        <f t="shared" ref="BC465:BC473" si="4354">IFERROR($D465*BD465,0)</f>
        <v>0</v>
      </c>
      <c r="BD465" s="279"/>
      <c r="BE465" s="278">
        <f t="shared" ref="BE465:BE473" si="4355">IFERROR($D465*BF465,0)</f>
        <v>0</v>
      </c>
      <c r="BF465" s="279"/>
      <c r="BG465" s="278">
        <f t="shared" ref="BG465:BG473" si="4356">IFERROR($D465*BH465,0)</f>
        <v>0</v>
      </c>
      <c r="BH465" s="279"/>
      <c r="BI465" s="278">
        <f t="shared" ref="BI465:BI473" si="4357">IFERROR($D465*BJ465,0)</f>
        <v>0</v>
      </c>
      <c r="BJ465" s="279"/>
      <c r="BK465" s="278">
        <f t="shared" ref="BK465:BK473" si="4358">IFERROR($D465*BL465,0)</f>
        <v>0</v>
      </c>
      <c r="BL465" s="279"/>
      <c r="BM465" s="278">
        <f t="shared" ref="BM465:BM473" si="4359">IFERROR($D465*BN465,0)</f>
        <v>0</v>
      </c>
      <c r="BN465" s="279"/>
      <c r="BO465" s="278">
        <f t="shared" ref="BO465:BO473" si="4360">IFERROR($D465*BP465,0)</f>
        <v>0</v>
      </c>
      <c r="BP465" s="279"/>
      <c r="BQ465" s="563">
        <f t="shared" si="2992"/>
        <v>0</v>
      </c>
      <c r="BR465" s="322">
        <f t="shared" si="4263"/>
        <v>0</v>
      </c>
      <c r="BS465" s="284" t="b">
        <f>D465='Orçamento Detalhado'!J471</f>
        <v>1</v>
      </c>
    </row>
    <row r="466" spans="2:71" ht="18" customHeight="1" outlineLevel="2" thickTop="1" thickBot="1">
      <c r="B466" s="213" t="s">
        <v>950</v>
      </c>
      <c r="C466" s="275" t="str">
        <f>IF(VLOOKUP(B466,'Orçamento Detalhado'!$A$11:$I$531,4,)="","",(VLOOKUP(B466,'Orçamento Detalhado'!$A$11:$I$531,4,)))</f>
        <v>Paisagismo Plantio de grama - calçada</v>
      </c>
      <c r="D466" s="276" t="str">
        <f>IF(B466="","",VLOOKUP($B466,'Orçamento Detalhado'!$A$11:$J$531,10,))</f>
        <v/>
      </c>
      <c r="E466" s="277">
        <f t="shared" si="4079"/>
        <v>0</v>
      </c>
      <c r="F466" s="574">
        <v>460</v>
      </c>
      <c r="G466" s="278">
        <f t="shared" si="4330"/>
        <v>0</v>
      </c>
      <c r="H466" s="279"/>
      <c r="I466" s="278">
        <f t="shared" si="4331"/>
        <v>0</v>
      </c>
      <c r="J466" s="279"/>
      <c r="K466" s="278">
        <f t="shared" si="4332"/>
        <v>0</v>
      </c>
      <c r="L466" s="279"/>
      <c r="M466" s="278">
        <f t="shared" si="4333"/>
        <v>0</v>
      </c>
      <c r="N466" s="279"/>
      <c r="O466" s="278">
        <f t="shared" si="4334"/>
        <v>0</v>
      </c>
      <c r="P466" s="279"/>
      <c r="Q466" s="278">
        <f t="shared" si="4335"/>
        <v>0</v>
      </c>
      <c r="R466" s="279"/>
      <c r="S466" s="278">
        <f t="shared" si="4336"/>
        <v>0</v>
      </c>
      <c r="T466" s="279"/>
      <c r="U466" s="278">
        <f t="shared" si="4337"/>
        <v>0</v>
      </c>
      <c r="V466" s="279"/>
      <c r="W466" s="278">
        <f t="shared" si="4338"/>
        <v>0</v>
      </c>
      <c r="X466" s="279"/>
      <c r="Y466" s="278">
        <f t="shared" si="4339"/>
        <v>0</v>
      </c>
      <c r="Z466" s="279"/>
      <c r="AA466" s="278">
        <f t="shared" si="4340"/>
        <v>0</v>
      </c>
      <c r="AB466" s="279"/>
      <c r="AC466" s="278">
        <f t="shared" si="4341"/>
        <v>0</v>
      </c>
      <c r="AD466" s="279"/>
      <c r="AE466" s="278">
        <f t="shared" si="4342"/>
        <v>0</v>
      </c>
      <c r="AF466" s="279"/>
      <c r="AG466" s="278">
        <f t="shared" si="4343"/>
        <v>0</v>
      </c>
      <c r="AH466" s="279"/>
      <c r="AI466" s="278">
        <f t="shared" si="4344"/>
        <v>0</v>
      </c>
      <c r="AJ466" s="279"/>
      <c r="AK466" s="278">
        <f t="shared" si="4345"/>
        <v>0</v>
      </c>
      <c r="AL466" s="279"/>
      <c r="AM466" s="278">
        <f t="shared" si="4346"/>
        <v>0</v>
      </c>
      <c r="AN466" s="279"/>
      <c r="AO466" s="278">
        <f t="shared" si="4347"/>
        <v>0</v>
      </c>
      <c r="AP466" s="279"/>
      <c r="AQ466" s="278">
        <f t="shared" si="4348"/>
        <v>0</v>
      </c>
      <c r="AR466" s="279"/>
      <c r="AS466" s="278">
        <f t="shared" si="4349"/>
        <v>0</v>
      </c>
      <c r="AT466" s="561"/>
      <c r="AU466" s="278">
        <f t="shared" si="4350"/>
        <v>0</v>
      </c>
      <c r="AV466" s="561"/>
      <c r="AW466" s="278">
        <f t="shared" si="4351"/>
        <v>0</v>
      </c>
      <c r="AX466" s="561"/>
      <c r="AY466" s="278">
        <f t="shared" si="4352"/>
        <v>0</v>
      </c>
      <c r="AZ466" s="561"/>
      <c r="BA466" s="278">
        <f t="shared" si="4353"/>
        <v>0</v>
      </c>
      <c r="BB466" s="279"/>
      <c r="BC466" s="278">
        <f t="shared" si="4354"/>
        <v>0</v>
      </c>
      <c r="BD466" s="279"/>
      <c r="BE466" s="278">
        <f t="shared" si="4355"/>
        <v>0</v>
      </c>
      <c r="BF466" s="279"/>
      <c r="BG466" s="278">
        <f t="shared" si="4356"/>
        <v>0</v>
      </c>
      <c r="BH466" s="279"/>
      <c r="BI466" s="278">
        <f t="shared" si="4357"/>
        <v>0</v>
      </c>
      <c r="BJ466" s="279"/>
      <c r="BK466" s="278">
        <f t="shared" si="4358"/>
        <v>0</v>
      </c>
      <c r="BL466" s="279"/>
      <c r="BM466" s="278">
        <f t="shared" si="4359"/>
        <v>0</v>
      </c>
      <c r="BN466" s="279"/>
      <c r="BO466" s="278">
        <f t="shared" si="4360"/>
        <v>0</v>
      </c>
      <c r="BP466" s="279"/>
      <c r="BQ466" s="563">
        <f t="shared" si="2992"/>
        <v>0</v>
      </c>
      <c r="BR466" s="322">
        <f t="shared" si="4263"/>
        <v>0</v>
      </c>
      <c r="BS466" s="284" t="b">
        <f>D466='Orçamento Detalhado'!J472</f>
        <v>1</v>
      </c>
    </row>
    <row r="467" spans="2:71" ht="18" customHeight="1" outlineLevel="2" thickTop="1" thickBot="1">
      <c r="B467" s="213" t="s">
        <v>952</v>
      </c>
      <c r="C467" s="275" t="str">
        <f>IF(VLOOKUP(B467,'Orçamento Detalhado'!$A$11:$I$531,4,)="","",(VLOOKUP(B467,'Orçamento Detalhado'!$A$11:$I$531,4,)))</f>
        <v>Paisagismo interno</v>
      </c>
      <c r="D467" s="276" t="str">
        <f>IF(B467="","",VLOOKUP($B467,'Orçamento Detalhado'!$A$11:$J$531,10,))</f>
        <v/>
      </c>
      <c r="E467" s="277">
        <f t="shared" si="4079"/>
        <v>0</v>
      </c>
      <c r="F467" s="574">
        <v>461</v>
      </c>
      <c r="G467" s="278">
        <f t="shared" si="4330"/>
        <v>0</v>
      </c>
      <c r="H467" s="279"/>
      <c r="I467" s="278">
        <f t="shared" si="4331"/>
        <v>0</v>
      </c>
      <c r="J467" s="279"/>
      <c r="K467" s="278">
        <f t="shared" si="4332"/>
        <v>0</v>
      </c>
      <c r="L467" s="279"/>
      <c r="M467" s="278">
        <f t="shared" si="4333"/>
        <v>0</v>
      </c>
      <c r="N467" s="279"/>
      <c r="O467" s="278">
        <f t="shared" si="4334"/>
        <v>0</v>
      </c>
      <c r="P467" s="279"/>
      <c r="Q467" s="278">
        <f t="shared" si="4335"/>
        <v>0</v>
      </c>
      <c r="R467" s="279"/>
      <c r="S467" s="278">
        <f t="shared" si="4336"/>
        <v>0</v>
      </c>
      <c r="T467" s="279"/>
      <c r="U467" s="278">
        <f t="shared" si="4337"/>
        <v>0</v>
      </c>
      <c r="V467" s="279"/>
      <c r="W467" s="278">
        <f t="shared" si="4338"/>
        <v>0</v>
      </c>
      <c r="X467" s="279"/>
      <c r="Y467" s="278">
        <f t="shared" si="4339"/>
        <v>0</v>
      </c>
      <c r="Z467" s="279"/>
      <c r="AA467" s="278">
        <f t="shared" si="4340"/>
        <v>0</v>
      </c>
      <c r="AB467" s="279"/>
      <c r="AC467" s="278">
        <f t="shared" si="4341"/>
        <v>0</v>
      </c>
      <c r="AD467" s="279"/>
      <c r="AE467" s="278">
        <f t="shared" si="4342"/>
        <v>0</v>
      </c>
      <c r="AF467" s="279"/>
      <c r="AG467" s="278">
        <f t="shared" si="4343"/>
        <v>0</v>
      </c>
      <c r="AH467" s="279"/>
      <c r="AI467" s="278">
        <f t="shared" si="4344"/>
        <v>0</v>
      </c>
      <c r="AJ467" s="279"/>
      <c r="AK467" s="278">
        <f t="shared" si="4345"/>
        <v>0</v>
      </c>
      <c r="AL467" s="279"/>
      <c r="AM467" s="278">
        <f t="shared" si="4346"/>
        <v>0</v>
      </c>
      <c r="AN467" s="279"/>
      <c r="AO467" s="278">
        <f t="shared" si="4347"/>
        <v>0</v>
      </c>
      <c r="AP467" s="279"/>
      <c r="AQ467" s="278">
        <f t="shared" si="4348"/>
        <v>0</v>
      </c>
      <c r="AR467" s="279"/>
      <c r="AS467" s="278">
        <f t="shared" si="4349"/>
        <v>0</v>
      </c>
      <c r="AT467" s="561"/>
      <c r="AU467" s="278">
        <f t="shared" si="4350"/>
        <v>0</v>
      </c>
      <c r="AV467" s="561"/>
      <c r="AW467" s="278">
        <f t="shared" si="4351"/>
        <v>0</v>
      </c>
      <c r="AX467" s="561"/>
      <c r="AY467" s="278">
        <f t="shared" si="4352"/>
        <v>0</v>
      </c>
      <c r="AZ467" s="561"/>
      <c r="BA467" s="278">
        <f t="shared" si="4353"/>
        <v>0</v>
      </c>
      <c r="BB467" s="279"/>
      <c r="BC467" s="278">
        <f t="shared" si="4354"/>
        <v>0</v>
      </c>
      <c r="BD467" s="279"/>
      <c r="BE467" s="278">
        <f t="shared" si="4355"/>
        <v>0</v>
      </c>
      <c r="BF467" s="279"/>
      <c r="BG467" s="278">
        <f t="shared" si="4356"/>
        <v>0</v>
      </c>
      <c r="BH467" s="279"/>
      <c r="BI467" s="278">
        <f t="shared" si="4357"/>
        <v>0</v>
      </c>
      <c r="BJ467" s="279"/>
      <c r="BK467" s="278">
        <f t="shared" si="4358"/>
        <v>0</v>
      </c>
      <c r="BL467" s="279"/>
      <c r="BM467" s="278">
        <f t="shared" si="4359"/>
        <v>0</v>
      </c>
      <c r="BN467" s="279"/>
      <c r="BO467" s="278">
        <f t="shared" si="4360"/>
        <v>0</v>
      </c>
      <c r="BP467" s="279"/>
      <c r="BQ467" s="563">
        <f t="shared" si="2992"/>
        <v>0</v>
      </c>
      <c r="BR467" s="322">
        <f t="shared" si="4263"/>
        <v>0</v>
      </c>
      <c r="BS467" s="284" t="b">
        <f>D467='Orçamento Detalhado'!J473</f>
        <v>1</v>
      </c>
    </row>
    <row r="468" spans="2:71" ht="18" customHeight="1" outlineLevel="2" thickTop="1" thickBot="1">
      <c r="B468" s="213" t="s">
        <v>954</v>
      </c>
      <c r="C468" s="275" t="str">
        <f>IF(VLOOKUP(B468,'Orçamento Detalhado'!$A$11:$I$531,4,)="","",(VLOOKUP(B468,'Orçamento Detalhado'!$A$11:$I$531,4,)))</f>
        <v>TCRA/ TCA</v>
      </c>
      <c r="D468" s="276" t="str">
        <f>IF(B468="","",VLOOKUP($B468,'Orçamento Detalhado'!$A$11:$J$531,10,))</f>
        <v/>
      </c>
      <c r="E468" s="277">
        <f t="shared" si="4079"/>
        <v>0</v>
      </c>
      <c r="F468" s="574">
        <v>462</v>
      </c>
      <c r="G468" s="278">
        <f t="shared" si="4330"/>
        <v>0</v>
      </c>
      <c r="H468" s="279"/>
      <c r="I468" s="278">
        <f t="shared" si="4331"/>
        <v>0</v>
      </c>
      <c r="J468" s="279"/>
      <c r="K468" s="278">
        <f t="shared" si="4332"/>
        <v>0</v>
      </c>
      <c r="L468" s="279"/>
      <c r="M468" s="278">
        <f t="shared" si="4333"/>
        <v>0</v>
      </c>
      <c r="N468" s="279"/>
      <c r="O468" s="278">
        <f t="shared" si="4334"/>
        <v>0</v>
      </c>
      <c r="P468" s="279"/>
      <c r="Q468" s="278">
        <f t="shared" si="4335"/>
        <v>0</v>
      </c>
      <c r="R468" s="279"/>
      <c r="S468" s="278">
        <f t="shared" si="4336"/>
        <v>0</v>
      </c>
      <c r="T468" s="279"/>
      <c r="U468" s="278">
        <f t="shared" si="4337"/>
        <v>0</v>
      </c>
      <c r="V468" s="279"/>
      <c r="W468" s="278">
        <f t="shared" si="4338"/>
        <v>0</v>
      </c>
      <c r="X468" s="279"/>
      <c r="Y468" s="278">
        <f t="shared" si="4339"/>
        <v>0</v>
      </c>
      <c r="Z468" s="279"/>
      <c r="AA468" s="278">
        <f t="shared" si="4340"/>
        <v>0</v>
      </c>
      <c r="AB468" s="279"/>
      <c r="AC468" s="278">
        <f t="shared" si="4341"/>
        <v>0</v>
      </c>
      <c r="AD468" s="279"/>
      <c r="AE468" s="278">
        <f t="shared" si="4342"/>
        <v>0</v>
      </c>
      <c r="AF468" s="279"/>
      <c r="AG468" s="278">
        <f t="shared" si="4343"/>
        <v>0</v>
      </c>
      <c r="AH468" s="279"/>
      <c r="AI468" s="278">
        <f t="shared" si="4344"/>
        <v>0</v>
      </c>
      <c r="AJ468" s="279"/>
      <c r="AK468" s="278">
        <f t="shared" si="4345"/>
        <v>0</v>
      </c>
      <c r="AL468" s="279"/>
      <c r="AM468" s="278">
        <f t="shared" si="4346"/>
        <v>0</v>
      </c>
      <c r="AN468" s="279"/>
      <c r="AO468" s="278">
        <f t="shared" si="4347"/>
        <v>0</v>
      </c>
      <c r="AP468" s="279"/>
      <c r="AQ468" s="278">
        <f t="shared" si="4348"/>
        <v>0</v>
      </c>
      <c r="AR468" s="279"/>
      <c r="AS468" s="278">
        <f t="shared" si="4349"/>
        <v>0</v>
      </c>
      <c r="AT468" s="561"/>
      <c r="AU468" s="278">
        <f t="shared" si="4350"/>
        <v>0</v>
      </c>
      <c r="AV468" s="561"/>
      <c r="AW468" s="278">
        <f t="shared" si="4351"/>
        <v>0</v>
      </c>
      <c r="AX468" s="561"/>
      <c r="AY468" s="278">
        <f t="shared" si="4352"/>
        <v>0</v>
      </c>
      <c r="AZ468" s="561"/>
      <c r="BA468" s="278">
        <f t="shared" si="4353"/>
        <v>0</v>
      </c>
      <c r="BB468" s="279"/>
      <c r="BC468" s="278">
        <f t="shared" si="4354"/>
        <v>0</v>
      </c>
      <c r="BD468" s="279"/>
      <c r="BE468" s="278">
        <f t="shared" si="4355"/>
        <v>0</v>
      </c>
      <c r="BF468" s="279"/>
      <c r="BG468" s="278">
        <f t="shared" si="4356"/>
        <v>0</v>
      </c>
      <c r="BH468" s="279"/>
      <c r="BI468" s="278">
        <f t="shared" si="4357"/>
        <v>0</v>
      </c>
      <c r="BJ468" s="279"/>
      <c r="BK468" s="278">
        <f t="shared" si="4358"/>
        <v>0</v>
      </c>
      <c r="BL468" s="279"/>
      <c r="BM468" s="278">
        <f t="shared" si="4359"/>
        <v>0</v>
      </c>
      <c r="BN468" s="279"/>
      <c r="BO468" s="278">
        <f t="shared" si="4360"/>
        <v>0</v>
      </c>
      <c r="BP468" s="279"/>
      <c r="BQ468" s="563">
        <f t="shared" si="2992"/>
        <v>0</v>
      </c>
      <c r="BR468" s="322">
        <f t="shared" si="4263"/>
        <v>0</v>
      </c>
      <c r="BS468" s="284" t="b">
        <f>D468='Orçamento Detalhado'!J474</f>
        <v>1</v>
      </c>
    </row>
    <row r="469" spans="2:71" ht="18" customHeight="1" outlineLevel="2" thickTop="1" thickBot="1">
      <c r="B469" s="213" t="s">
        <v>956</v>
      </c>
      <c r="C469" s="275" t="str">
        <f>IF(VLOOKUP(B469,'Orçamento Detalhado'!$A$11:$I$531,4,)="","",(VLOOKUP(B469,'Orçamento Detalhado'!$A$11:$I$531,4,)))</f>
        <v>Ligações Definitivas</v>
      </c>
      <c r="D469" s="276" t="str">
        <f>IF(B469="","",VLOOKUP($B469,'Orçamento Detalhado'!$A$11:$J$531,10,))</f>
        <v/>
      </c>
      <c r="E469" s="277">
        <f t="shared" si="4079"/>
        <v>0</v>
      </c>
      <c r="F469" s="574">
        <v>463</v>
      </c>
      <c r="G469" s="278">
        <f t="shared" si="4330"/>
        <v>0</v>
      </c>
      <c r="H469" s="279"/>
      <c r="I469" s="278">
        <f t="shared" si="4331"/>
        <v>0</v>
      </c>
      <c r="J469" s="279"/>
      <c r="K469" s="278">
        <f t="shared" si="4332"/>
        <v>0</v>
      </c>
      <c r="L469" s="279"/>
      <c r="M469" s="278">
        <f t="shared" si="4333"/>
        <v>0</v>
      </c>
      <c r="N469" s="279"/>
      <c r="O469" s="278">
        <f t="shared" si="4334"/>
        <v>0</v>
      </c>
      <c r="P469" s="279"/>
      <c r="Q469" s="278">
        <f t="shared" si="4335"/>
        <v>0</v>
      </c>
      <c r="R469" s="279"/>
      <c r="S469" s="278">
        <f t="shared" si="4336"/>
        <v>0</v>
      </c>
      <c r="T469" s="279"/>
      <c r="U469" s="278">
        <f t="shared" si="4337"/>
        <v>0</v>
      </c>
      <c r="V469" s="279"/>
      <c r="W469" s="278">
        <f t="shared" si="4338"/>
        <v>0</v>
      </c>
      <c r="X469" s="279"/>
      <c r="Y469" s="278">
        <f t="shared" si="4339"/>
        <v>0</v>
      </c>
      <c r="Z469" s="279"/>
      <c r="AA469" s="278">
        <f t="shared" si="4340"/>
        <v>0</v>
      </c>
      <c r="AB469" s="279"/>
      <c r="AC469" s="278">
        <f t="shared" si="4341"/>
        <v>0</v>
      </c>
      <c r="AD469" s="279"/>
      <c r="AE469" s="278">
        <f t="shared" si="4342"/>
        <v>0</v>
      </c>
      <c r="AF469" s="279"/>
      <c r="AG469" s="278">
        <f t="shared" si="4343"/>
        <v>0</v>
      </c>
      <c r="AH469" s="279"/>
      <c r="AI469" s="278">
        <f t="shared" si="4344"/>
        <v>0</v>
      </c>
      <c r="AJ469" s="279"/>
      <c r="AK469" s="278">
        <f t="shared" si="4345"/>
        <v>0</v>
      </c>
      <c r="AL469" s="279"/>
      <c r="AM469" s="278">
        <f t="shared" si="4346"/>
        <v>0</v>
      </c>
      <c r="AN469" s="279"/>
      <c r="AO469" s="278">
        <f t="shared" si="4347"/>
        <v>0</v>
      </c>
      <c r="AP469" s="279"/>
      <c r="AQ469" s="278">
        <f t="shared" si="4348"/>
        <v>0</v>
      </c>
      <c r="AR469" s="279"/>
      <c r="AS469" s="278">
        <f t="shared" si="4349"/>
        <v>0</v>
      </c>
      <c r="AT469" s="561"/>
      <c r="AU469" s="278">
        <f t="shared" si="4350"/>
        <v>0</v>
      </c>
      <c r="AV469" s="561"/>
      <c r="AW469" s="278">
        <f t="shared" si="4351"/>
        <v>0</v>
      </c>
      <c r="AX469" s="561"/>
      <c r="AY469" s="278">
        <f t="shared" si="4352"/>
        <v>0</v>
      </c>
      <c r="AZ469" s="561" t="s">
        <v>1053</v>
      </c>
      <c r="BA469" s="278">
        <f t="shared" si="4353"/>
        <v>0</v>
      </c>
      <c r="BB469" s="279"/>
      <c r="BC469" s="278">
        <f t="shared" si="4354"/>
        <v>0</v>
      </c>
      <c r="BD469" s="279"/>
      <c r="BE469" s="278">
        <f t="shared" si="4355"/>
        <v>0</v>
      </c>
      <c r="BF469" s="279"/>
      <c r="BG469" s="278">
        <f t="shared" si="4356"/>
        <v>0</v>
      </c>
      <c r="BH469" s="279"/>
      <c r="BI469" s="278">
        <f t="shared" si="4357"/>
        <v>0</v>
      </c>
      <c r="BJ469" s="279"/>
      <c r="BK469" s="278">
        <f t="shared" si="4358"/>
        <v>0</v>
      </c>
      <c r="BL469" s="279"/>
      <c r="BM469" s="278">
        <f t="shared" si="4359"/>
        <v>0</v>
      </c>
      <c r="BN469" s="279"/>
      <c r="BO469" s="278">
        <f t="shared" si="4360"/>
        <v>0</v>
      </c>
      <c r="BP469" s="279"/>
      <c r="BQ469" s="563">
        <f t="shared" si="2992"/>
        <v>0</v>
      </c>
      <c r="BR469" s="322">
        <f t="shared" si="4263"/>
        <v>0</v>
      </c>
      <c r="BS469" s="284" t="b">
        <f>D469='Orçamento Detalhado'!J475</f>
        <v>1</v>
      </c>
    </row>
    <row r="470" spans="2:71" ht="18" customHeight="1" outlineLevel="2" thickTop="1" thickBot="1">
      <c r="B470" s="213" t="s">
        <v>958</v>
      </c>
      <c r="C470" s="275" t="str">
        <f>IF(VLOOKUP(B470,'Orçamento Detalhado'!$A$11:$I$531,4,)="","",(VLOOKUP(B470,'Orçamento Detalhado'!$A$11:$I$531,4,)))</f>
        <v/>
      </c>
      <c r="D470" s="276" t="str">
        <f>IF(B470="","",VLOOKUP($B470,'Orçamento Detalhado'!$A$11:$J$531,10,))</f>
        <v/>
      </c>
      <c r="E470" s="277">
        <f t="shared" si="4079"/>
        <v>0</v>
      </c>
      <c r="F470" s="574">
        <v>464</v>
      </c>
      <c r="G470" s="278">
        <f t="shared" si="4330"/>
        <v>0</v>
      </c>
      <c r="H470" s="279"/>
      <c r="I470" s="278">
        <f t="shared" si="4331"/>
        <v>0</v>
      </c>
      <c r="J470" s="279"/>
      <c r="K470" s="278">
        <f t="shared" si="4332"/>
        <v>0</v>
      </c>
      <c r="L470" s="279"/>
      <c r="M470" s="278">
        <f t="shared" si="4333"/>
        <v>0</v>
      </c>
      <c r="N470" s="279"/>
      <c r="O470" s="278">
        <f t="shared" si="4334"/>
        <v>0</v>
      </c>
      <c r="P470" s="279"/>
      <c r="Q470" s="278">
        <f t="shared" si="4335"/>
        <v>0</v>
      </c>
      <c r="R470" s="279"/>
      <c r="S470" s="278">
        <f t="shared" si="4336"/>
        <v>0</v>
      </c>
      <c r="T470" s="279"/>
      <c r="U470" s="278">
        <f t="shared" si="4337"/>
        <v>0</v>
      </c>
      <c r="V470" s="279"/>
      <c r="W470" s="278">
        <f t="shared" si="4338"/>
        <v>0</v>
      </c>
      <c r="X470" s="279"/>
      <c r="Y470" s="278">
        <f t="shared" si="4339"/>
        <v>0</v>
      </c>
      <c r="Z470" s="279"/>
      <c r="AA470" s="278">
        <f t="shared" si="4340"/>
        <v>0</v>
      </c>
      <c r="AB470" s="279"/>
      <c r="AC470" s="278">
        <f t="shared" si="4341"/>
        <v>0</v>
      </c>
      <c r="AD470" s="279"/>
      <c r="AE470" s="278">
        <f t="shared" si="4342"/>
        <v>0</v>
      </c>
      <c r="AF470" s="279"/>
      <c r="AG470" s="278">
        <f t="shared" si="4343"/>
        <v>0</v>
      </c>
      <c r="AH470" s="279"/>
      <c r="AI470" s="278">
        <f t="shared" si="4344"/>
        <v>0</v>
      </c>
      <c r="AJ470" s="279"/>
      <c r="AK470" s="278">
        <f t="shared" si="4345"/>
        <v>0</v>
      </c>
      <c r="AL470" s="279"/>
      <c r="AM470" s="278">
        <f t="shared" si="4346"/>
        <v>0</v>
      </c>
      <c r="AN470" s="279"/>
      <c r="AO470" s="278">
        <f t="shared" si="4347"/>
        <v>0</v>
      </c>
      <c r="AP470" s="279"/>
      <c r="AQ470" s="278">
        <f t="shared" si="4348"/>
        <v>0</v>
      </c>
      <c r="AR470" s="279"/>
      <c r="AS470" s="278">
        <f t="shared" si="4349"/>
        <v>0</v>
      </c>
      <c r="AT470" s="561"/>
      <c r="AU470" s="278">
        <f t="shared" si="4350"/>
        <v>0</v>
      </c>
      <c r="AV470" s="561" t="s">
        <v>1053</v>
      </c>
      <c r="AW470" s="278">
        <f t="shared" si="4351"/>
        <v>0</v>
      </c>
      <c r="AX470" s="561" t="s">
        <v>1053</v>
      </c>
      <c r="AY470" s="278">
        <f t="shared" si="4352"/>
        <v>0</v>
      </c>
      <c r="AZ470" s="561" t="s">
        <v>1053</v>
      </c>
      <c r="BA470" s="278">
        <f t="shared" si="4353"/>
        <v>0</v>
      </c>
      <c r="BB470" s="279"/>
      <c r="BC470" s="278">
        <f t="shared" si="4354"/>
        <v>0</v>
      </c>
      <c r="BD470" s="279"/>
      <c r="BE470" s="278">
        <f t="shared" si="4355"/>
        <v>0</v>
      </c>
      <c r="BF470" s="279"/>
      <c r="BG470" s="278">
        <f t="shared" si="4356"/>
        <v>0</v>
      </c>
      <c r="BH470" s="279"/>
      <c r="BI470" s="278">
        <f t="shared" si="4357"/>
        <v>0</v>
      </c>
      <c r="BJ470" s="279"/>
      <c r="BK470" s="278">
        <f t="shared" si="4358"/>
        <v>0</v>
      </c>
      <c r="BL470" s="279"/>
      <c r="BM470" s="278">
        <f t="shared" si="4359"/>
        <v>0</v>
      </c>
      <c r="BN470" s="279"/>
      <c r="BO470" s="278">
        <f t="shared" si="4360"/>
        <v>0</v>
      </c>
      <c r="BP470" s="279"/>
      <c r="BQ470" s="563">
        <f t="shared" si="2992"/>
        <v>0</v>
      </c>
      <c r="BR470" s="322">
        <f t="shared" si="4263"/>
        <v>0</v>
      </c>
      <c r="BS470" s="284" t="b">
        <f>D470='Orçamento Detalhado'!J476</f>
        <v>1</v>
      </c>
    </row>
    <row r="471" spans="2:71" ht="18" customHeight="1" outlineLevel="2" thickTop="1" thickBot="1">
      <c r="B471" s="213" t="s">
        <v>959</v>
      </c>
      <c r="C471" s="275" t="str">
        <f>IF(VLOOKUP(B471,'Orçamento Detalhado'!$A$11:$I$531,4,)="","",(VLOOKUP(B471,'Orçamento Detalhado'!$A$11:$I$531,4,)))</f>
        <v/>
      </c>
      <c r="D471" s="276" t="str">
        <f>IF(B471="","",VLOOKUP($B471,'Orçamento Detalhado'!$A$11:$J$531,10,))</f>
        <v/>
      </c>
      <c r="E471" s="277">
        <f t="shared" si="4079"/>
        <v>0</v>
      </c>
      <c r="F471" s="574">
        <v>465</v>
      </c>
      <c r="G471" s="278">
        <f t="shared" ref="G471" si="4361">IFERROR($D471*H471,0)</f>
        <v>0</v>
      </c>
      <c r="H471" s="279"/>
      <c r="I471" s="278">
        <f t="shared" ref="I471" si="4362">IFERROR($D471*J471,0)</f>
        <v>0</v>
      </c>
      <c r="J471" s="279"/>
      <c r="K471" s="278">
        <f t="shared" ref="K471" si="4363">IFERROR($D471*L471,0)</f>
        <v>0</v>
      </c>
      <c r="L471" s="279"/>
      <c r="M471" s="278">
        <f t="shared" ref="M471" si="4364">IFERROR($D471*N471,0)</f>
        <v>0</v>
      </c>
      <c r="N471" s="279"/>
      <c r="O471" s="278">
        <f t="shared" ref="O471" si="4365">IFERROR($D471*P471,0)</f>
        <v>0</v>
      </c>
      <c r="P471" s="279"/>
      <c r="Q471" s="278">
        <f t="shared" ref="Q471" si="4366">IFERROR($D471*R471,0)</f>
        <v>0</v>
      </c>
      <c r="R471" s="279"/>
      <c r="S471" s="278">
        <f t="shared" ref="S471" si="4367">IFERROR($D471*T471,0)</f>
        <v>0</v>
      </c>
      <c r="T471" s="279"/>
      <c r="U471" s="278">
        <f t="shared" ref="U471" si="4368">IFERROR($D471*V471,0)</f>
        <v>0</v>
      </c>
      <c r="V471" s="279"/>
      <c r="W471" s="278">
        <f t="shared" ref="W471" si="4369">IFERROR($D471*X471,0)</f>
        <v>0</v>
      </c>
      <c r="X471" s="279"/>
      <c r="Y471" s="278">
        <f t="shared" ref="Y471" si="4370">IFERROR($D471*Z471,0)</f>
        <v>0</v>
      </c>
      <c r="Z471" s="279"/>
      <c r="AA471" s="278">
        <f t="shared" ref="AA471" si="4371">IFERROR($D471*AB471,0)</f>
        <v>0</v>
      </c>
      <c r="AB471" s="279"/>
      <c r="AC471" s="278">
        <f t="shared" ref="AC471" si="4372">IFERROR($D471*AD471,0)</f>
        <v>0</v>
      </c>
      <c r="AD471" s="279"/>
      <c r="AE471" s="278">
        <f t="shared" ref="AE471" si="4373">IFERROR($D471*AF471,0)</f>
        <v>0</v>
      </c>
      <c r="AF471" s="279"/>
      <c r="AG471" s="278">
        <f t="shared" ref="AG471" si="4374">IFERROR($D471*AH471,0)</f>
        <v>0</v>
      </c>
      <c r="AH471" s="279"/>
      <c r="AI471" s="278">
        <f t="shared" ref="AI471" si="4375">IFERROR($D471*AJ471,0)</f>
        <v>0</v>
      </c>
      <c r="AJ471" s="279"/>
      <c r="AK471" s="278">
        <f t="shared" ref="AK471" si="4376">IFERROR($D471*AL471,0)</f>
        <v>0</v>
      </c>
      <c r="AL471" s="279"/>
      <c r="AM471" s="278">
        <f t="shared" ref="AM471" si="4377">IFERROR($D471*AN471,0)</f>
        <v>0</v>
      </c>
      <c r="AN471" s="279"/>
      <c r="AO471" s="278">
        <f t="shared" ref="AO471" si="4378">IFERROR($D471*AP471,0)</f>
        <v>0</v>
      </c>
      <c r="AP471" s="279"/>
      <c r="AQ471" s="278">
        <f t="shared" ref="AQ471" si="4379">IFERROR($D471*AR471,0)</f>
        <v>0</v>
      </c>
      <c r="AR471" s="279"/>
      <c r="AS471" s="278">
        <f t="shared" ref="AS471" si="4380">IFERROR($D471*AT471,0)</f>
        <v>0</v>
      </c>
      <c r="AT471" s="561" t="s">
        <v>1053</v>
      </c>
      <c r="AU471" s="278">
        <f t="shared" ref="AU471" si="4381">IFERROR($D471*AV471,0)</f>
        <v>0</v>
      </c>
      <c r="AV471" s="561" t="s">
        <v>1053</v>
      </c>
      <c r="AW471" s="278">
        <f t="shared" ref="AW471" si="4382">IFERROR($D471*AX471,0)</f>
        <v>0</v>
      </c>
      <c r="AX471" s="561" t="s">
        <v>1053</v>
      </c>
      <c r="AY471" s="278">
        <f t="shared" ref="AY471" si="4383">IFERROR($D471*AZ471,0)</f>
        <v>0</v>
      </c>
      <c r="AZ471" s="561" t="s">
        <v>1053</v>
      </c>
      <c r="BA471" s="278">
        <f t="shared" ref="BA471" si="4384">IFERROR($D471*BB471,0)</f>
        <v>0</v>
      </c>
      <c r="BB471" s="279"/>
      <c r="BC471" s="278">
        <f t="shared" ref="BC471" si="4385">IFERROR($D471*BD471,0)</f>
        <v>0</v>
      </c>
      <c r="BD471" s="279"/>
      <c r="BE471" s="278">
        <f t="shared" ref="BE471" si="4386">IFERROR($D471*BF471,0)</f>
        <v>0</v>
      </c>
      <c r="BF471" s="279"/>
      <c r="BG471" s="278">
        <f t="shared" ref="BG471" si="4387">IFERROR($D471*BH471,0)</f>
        <v>0</v>
      </c>
      <c r="BH471" s="279"/>
      <c r="BI471" s="278">
        <f t="shared" ref="BI471" si="4388">IFERROR($D471*BJ471,0)</f>
        <v>0</v>
      </c>
      <c r="BJ471" s="279"/>
      <c r="BK471" s="278">
        <f t="shared" ref="BK471" si="4389">IFERROR($D471*BL471,0)</f>
        <v>0</v>
      </c>
      <c r="BL471" s="279"/>
      <c r="BM471" s="278">
        <f t="shared" ref="BM471" si="4390">IFERROR($D471*BN471,0)</f>
        <v>0</v>
      </c>
      <c r="BN471" s="279"/>
      <c r="BO471" s="278">
        <f t="shared" ref="BO471" si="4391">IFERROR($D471*BP471,0)</f>
        <v>0</v>
      </c>
      <c r="BP471" s="279"/>
      <c r="BQ471" s="563">
        <f t="shared" ref="BQ471" si="4392">SUM(BN471,BL471,BJ471,BH471,BF471,BD471,BB471,AZ471,AX471,AV471,AT471,AR471,AP471,AN471,AL471,AJ471,AH471,AF471,AD471,AB471,Z471,X471,V471,T471,R471,P471,N471,L471,J471,H471,BP471)</f>
        <v>0</v>
      </c>
      <c r="BR471" s="322">
        <f t="shared" si="4263"/>
        <v>0</v>
      </c>
      <c r="BS471" s="284" t="b">
        <f>D471='Orçamento Detalhado'!J477</f>
        <v>1</v>
      </c>
    </row>
    <row r="472" spans="2:71" ht="18" customHeight="1" outlineLevel="2" thickTop="1" thickBot="1">
      <c r="B472" s="213" t="s">
        <v>960</v>
      </c>
      <c r="C472" s="275" t="str">
        <f>IF(VLOOKUP(B472,'Orçamento Detalhado'!$A$11:$I$531,4,)="","",(VLOOKUP(B472,'Orçamento Detalhado'!$A$11:$I$531,4,)))</f>
        <v/>
      </c>
      <c r="D472" s="276" t="str">
        <f>IF(B472="","",VLOOKUP($B472,'Orçamento Detalhado'!$A$11:$J$531,10,))</f>
        <v/>
      </c>
      <c r="E472" s="277">
        <f t="shared" si="4079"/>
        <v>0</v>
      </c>
      <c r="F472" s="574">
        <v>466</v>
      </c>
      <c r="G472" s="278">
        <f t="shared" si="4330"/>
        <v>0</v>
      </c>
      <c r="H472" s="279"/>
      <c r="I472" s="278">
        <f t="shared" si="4331"/>
        <v>0</v>
      </c>
      <c r="J472" s="279"/>
      <c r="K472" s="278">
        <f t="shared" si="4332"/>
        <v>0</v>
      </c>
      <c r="L472" s="279"/>
      <c r="M472" s="278">
        <f t="shared" si="4333"/>
        <v>0</v>
      </c>
      <c r="N472" s="279"/>
      <c r="O472" s="278">
        <f t="shared" si="4334"/>
        <v>0</v>
      </c>
      <c r="P472" s="279"/>
      <c r="Q472" s="278">
        <f t="shared" si="4335"/>
        <v>0</v>
      </c>
      <c r="R472" s="279"/>
      <c r="S472" s="278">
        <f t="shared" si="4336"/>
        <v>0</v>
      </c>
      <c r="T472" s="279"/>
      <c r="U472" s="278">
        <f t="shared" si="4337"/>
        <v>0</v>
      </c>
      <c r="V472" s="279"/>
      <c r="W472" s="278">
        <f t="shared" si="4338"/>
        <v>0</v>
      </c>
      <c r="X472" s="279"/>
      <c r="Y472" s="278">
        <f t="shared" si="4339"/>
        <v>0</v>
      </c>
      <c r="Z472" s="279"/>
      <c r="AA472" s="278">
        <f t="shared" si="4340"/>
        <v>0</v>
      </c>
      <c r="AB472" s="279"/>
      <c r="AC472" s="278">
        <f t="shared" si="4341"/>
        <v>0</v>
      </c>
      <c r="AD472" s="279"/>
      <c r="AE472" s="278">
        <f t="shared" si="4342"/>
        <v>0</v>
      </c>
      <c r="AF472" s="279"/>
      <c r="AG472" s="278">
        <f t="shared" si="4343"/>
        <v>0</v>
      </c>
      <c r="AH472" s="279"/>
      <c r="AI472" s="278">
        <f t="shared" si="4344"/>
        <v>0</v>
      </c>
      <c r="AJ472" s="279"/>
      <c r="AK472" s="278">
        <f t="shared" si="4345"/>
        <v>0</v>
      </c>
      <c r="AL472" s="279"/>
      <c r="AM472" s="278">
        <f t="shared" si="4346"/>
        <v>0</v>
      </c>
      <c r="AN472" s="279"/>
      <c r="AO472" s="278">
        <f t="shared" si="4347"/>
        <v>0</v>
      </c>
      <c r="AP472" s="279"/>
      <c r="AQ472" s="278">
        <f t="shared" si="4348"/>
        <v>0</v>
      </c>
      <c r="AR472" s="279"/>
      <c r="AS472" s="278">
        <f t="shared" si="4349"/>
        <v>0</v>
      </c>
      <c r="AT472" s="561" t="s">
        <v>1053</v>
      </c>
      <c r="AU472" s="278">
        <f t="shared" si="4350"/>
        <v>0</v>
      </c>
      <c r="AV472" s="561" t="s">
        <v>1053</v>
      </c>
      <c r="AW472" s="278">
        <f t="shared" si="4351"/>
        <v>0</v>
      </c>
      <c r="AX472" s="561" t="s">
        <v>1053</v>
      </c>
      <c r="AY472" s="278">
        <f t="shared" si="4352"/>
        <v>0</v>
      </c>
      <c r="AZ472" s="561" t="s">
        <v>1053</v>
      </c>
      <c r="BA472" s="278">
        <f t="shared" si="4353"/>
        <v>0</v>
      </c>
      <c r="BB472" s="279"/>
      <c r="BC472" s="278">
        <f t="shared" si="4354"/>
        <v>0</v>
      </c>
      <c r="BD472" s="279"/>
      <c r="BE472" s="278">
        <f t="shared" si="4355"/>
        <v>0</v>
      </c>
      <c r="BF472" s="279"/>
      <c r="BG472" s="278">
        <f t="shared" si="4356"/>
        <v>0</v>
      </c>
      <c r="BH472" s="279"/>
      <c r="BI472" s="278">
        <f t="shared" si="4357"/>
        <v>0</v>
      </c>
      <c r="BJ472" s="279"/>
      <c r="BK472" s="278">
        <f t="shared" si="4358"/>
        <v>0</v>
      </c>
      <c r="BL472" s="279"/>
      <c r="BM472" s="278">
        <f t="shared" si="4359"/>
        <v>0</v>
      </c>
      <c r="BN472" s="279"/>
      <c r="BO472" s="278">
        <f t="shared" si="4360"/>
        <v>0</v>
      </c>
      <c r="BP472" s="279"/>
      <c r="BQ472" s="563">
        <f t="shared" si="2992"/>
        <v>0</v>
      </c>
      <c r="BR472" s="322">
        <f t="shared" si="4263"/>
        <v>0</v>
      </c>
      <c r="BS472" s="284" t="b">
        <f>D472='Orçamento Detalhado'!J478</f>
        <v>1</v>
      </c>
    </row>
    <row r="473" spans="2:71" ht="18" customHeight="1" outlineLevel="2" thickTop="1" thickBot="1">
      <c r="B473" s="213" t="s">
        <v>961</v>
      </c>
      <c r="C473" s="275" t="str">
        <f>IF(VLOOKUP(B473,'Orçamento Detalhado'!$A$11:$I$531,4,)="","",(VLOOKUP(B473,'Orçamento Detalhado'!$A$11:$I$531,4,)))</f>
        <v/>
      </c>
      <c r="D473" s="276" t="str">
        <f>IF(B473="","",VLOOKUP($B473,'Orçamento Detalhado'!$A$11:$J$531,10,))</f>
        <v/>
      </c>
      <c r="E473" s="277">
        <f t="shared" si="4079"/>
        <v>0</v>
      </c>
      <c r="F473" s="574">
        <v>467</v>
      </c>
      <c r="G473" s="278">
        <f t="shared" si="4330"/>
        <v>0</v>
      </c>
      <c r="H473" s="279"/>
      <c r="I473" s="278">
        <f t="shared" si="4331"/>
        <v>0</v>
      </c>
      <c r="J473" s="279"/>
      <c r="K473" s="278">
        <f t="shared" si="4332"/>
        <v>0</v>
      </c>
      <c r="L473" s="279"/>
      <c r="M473" s="278">
        <f t="shared" si="4333"/>
        <v>0</v>
      </c>
      <c r="N473" s="279"/>
      <c r="O473" s="278">
        <f t="shared" si="4334"/>
        <v>0</v>
      </c>
      <c r="P473" s="279"/>
      <c r="Q473" s="278">
        <f t="shared" si="4335"/>
        <v>0</v>
      </c>
      <c r="R473" s="279"/>
      <c r="S473" s="278">
        <f t="shared" si="4336"/>
        <v>0</v>
      </c>
      <c r="T473" s="279"/>
      <c r="U473" s="278">
        <f t="shared" si="4337"/>
        <v>0</v>
      </c>
      <c r="V473" s="279"/>
      <c r="W473" s="278">
        <f t="shared" si="4338"/>
        <v>0</v>
      </c>
      <c r="X473" s="279"/>
      <c r="Y473" s="278">
        <f t="shared" si="4339"/>
        <v>0</v>
      </c>
      <c r="Z473" s="279"/>
      <c r="AA473" s="278">
        <f t="shared" si="4340"/>
        <v>0</v>
      </c>
      <c r="AB473" s="279"/>
      <c r="AC473" s="278">
        <f t="shared" si="4341"/>
        <v>0</v>
      </c>
      <c r="AD473" s="279"/>
      <c r="AE473" s="278">
        <f t="shared" si="4342"/>
        <v>0</v>
      </c>
      <c r="AF473" s="279"/>
      <c r="AG473" s="278">
        <f t="shared" si="4343"/>
        <v>0</v>
      </c>
      <c r="AH473" s="279"/>
      <c r="AI473" s="278">
        <f t="shared" si="4344"/>
        <v>0</v>
      </c>
      <c r="AJ473" s="279"/>
      <c r="AK473" s="278">
        <f t="shared" si="4345"/>
        <v>0</v>
      </c>
      <c r="AL473" s="279"/>
      <c r="AM473" s="278">
        <f t="shared" si="4346"/>
        <v>0</v>
      </c>
      <c r="AN473" s="279"/>
      <c r="AO473" s="278">
        <f t="shared" si="4347"/>
        <v>0</v>
      </c>
      <c r="AP473" s="279"/>
      <c r="AQ473" s="278">
        <f t="shared" si="4348"/>
        <v>0</v>
      </c>
      <c r="AR473" s="279"/>
      <c r="AS473" s="278">
        <f t="shared" si="4349"/>
        <v>0</v>
      </c>
      <c r="AT473" s="561" t="s">
        <v>1053</v>
      </c>
      <c r="AU473" s="278">
        <f t="shared" si="4350"/>
        <v>0</v>
      </c>
      <c r="AV473" s="561" t="s">
        <v>1053</v>
      </c>
      <c r="AW473" s="278">
        <f t="shared" si="4351"/>
        <v>0</v>
      </c>
      <c r="AX473" s="561" t="s">
        <v>1053</v>
      </c>
      <c r="AY473" s="278">
        <f t="shared" si="4352"/>
        <v>0</v>
      </c>
      <c r="AZ473" s="561" t="s">
        <v>1053</v>
      </c>
      <c r="BA473" s="278">
        <f t="shared" si="4353"/>
        <v>0</v>
      </c>
      <c r="BB473" s="279"/>
      <c r="BC473" s="278">
        <f t="shared" si="4354"/>
        <v>0</v>
      </c>
      <c r="BD473" s="279"/>
      <c r="BE473" s="278">
        <f t="shared" si="4355"/>
        <v>0</v>
      </c>
      <c r="BF473" s="279"/>
      <c r="BG473" s="278">
        <f t="shared" si="4356"/>
        <v>0</v>
      </c>
      <c r="BH473" s="279"/>
      <c r="BI473" s="278">
        <f t="shared" si="4357"/>
        <v>0</v>
      </c>
      <c r="BJ473" s="279"/>
      <c r="BK473" s="278">
        <f t="shared" si="4358"/>
        <v>0</v>
      </c>
      <c r="BL473" s="279"/>
      <c r="BM473" s="278">
        <f t="shared" si="4359"/>
        <v>0</v>
      </c>
      <c r="BN473" s="279"/>
      <c r="BO473" s="278">
        <f t="shared" si="4360"/>
        <v>0</v>
      </c>
      <c r="BP473" s="279"/>
      <c r="BQ473" s="563">
        <f t="shared" ref="BQ473" si="4393">SUM(BN473,BL473,BJ473,BH473,BF473,BD473,BB473,AZ473,AX473,AV473,AT473,AR473,AP473,AN473,AL473,AJ473,AH473,AF473,AD473,AB473,Z473,X473,V473,T473,R473,P473,N473,L473,J473,H473,BP473)</f>
        <v>0</v>
      </c>
      <c r="BR473" s="322">
        <f t="shared" si="4263"/>
        <v>0</v>
      </c>
      <c r="BS473" s="284" t="b">
        <f>D473='Orçamento Detalhado'!J479</f>
        <v>1</v>
      </c>
    </row>
    <row r="474" spans="2:71" ht="18" customHeight="1" thickTop="1" thickBot="1">
      <c r="B474" s="225">
        <v>4</v>
      </c>
      <c r="C474" s="222" t="str">
        <f>IF(B474="","",VLOOKUP(B474,'Orçamento Detalhado'!$A$11:$I$531,4,))</f>
        <v>EQUIPAMENTOS COMUNITÁRIOS (com BDI)</v>
      </c>
      <c r="D474" s="261">
        <f>SUM(D475:D486)</f>
        <v>0</v>
      </c>
      <c r="E474" s="262">
        <f t="shared" si="4079"/>
        <v>0</v>
      </c>
      <c r="F474" s="574">
        <v>468</v>
      </c>
      <c r="G474" s="261">
        <f>SUM(G475:G486)</f>
        <v>0</v>
      </c>
      <c r="H474" s="262">
        <f>IFERROR(G474/$D474,0)</f>
        <v>0</v>
      </c>
      <c r="I474" s="261">
        <f>SUM(I475:I486)</f>
        <v>0</v>
      </c>
      <c r="J474" s="262">
        <f>IFERROR(I474/$D474,0)</f>
        <v>0</v>
      </c>
      <c r="K474" s="261">
        <f>SUM(K475:K486)</f>
        <v>0</v>
      </c>
      <c r="L474" s="262">
        <f>IFERROR(K474/$D474,0)</f>
        <v>0</v>
      </c>
      <c r="M474" s="261">
        <f>SUM(M475:M486)</f>
        <v>0</v>
      </c>
      <c r="N474" s="262">
        <f>IFERROR(M474/$D474,0)</f>
        <v>0</v>
      </c>
      <c r="O474" s="261">
        <f>SUM(O475:O486)</f>
        <v>0</v>
      </c>
      <c r="P474" s="262">
        <f>IFERROR(O474/$D474,0)</f>
        <v>0</v>
      </c>
      <c r="Q474" s="261">
        <f>SUM(Q475:Q486)</f>
        <v>0</v>
      </c>
      <c r="R474" s="262">
        <f>IFERROR(Q474/$D474,0)</f>
        <v>0</v>
      </c>
      <c r="S474" s="261">
        <f>SUM(S475:S486)</f>
        <v>0</v>
      </c>
      <c r="T474" s="262">
        <f>IFERROR(S474/$D474,0)</f>
        <v>0</v>
      </c>
      <c r="U474" s="261">
        <f>SUM(U475:U486)</f>
        <v>0</v>
      </c>
      <c r="V474" s="262">
        <f>IFERROR(U474/$D474,0)</f>
        <v>0</v>
      </c>
      <c r="W474" s="261">
        <f>SUM(W475:W486)</f>
        <v>0</v>
      </c>
      <c r="X474" s="262">
        <f>IFERROR(W474/$D474,0)</f>
        <v>0</v>
      </c>
      <c r="Y474" s="261">
        <f>SUM(Y475:Y486)</f>
        <v>0</v>
      </c>
      <c r="Z474" s="262">
        <f>IFERROR(Y474/$D474,0)</f>
        <v>0</v>
      </c>
      <c r="AA474" s="261">
        <f>SUM(AA475:AA486)</f>
        <v>0</v>
      </c>
      <c r="AB474" s="262">
        <f>IFERROR(AA474/$D474,0)</f>
        <v>0</v>
      </c>
      <c r="AC474" s="261">
        <f>SUM(AC475:AC486)</f>
        <v>0</v>
      </c>
      <c r="AD474" s="262">
        <f>IFERROR(AC474/$D474,0)</f>
        <v>0</v>
      </c>
      <c r="AE474" s="261">
        <f>SUM(AE475:AE486)</f>
        <v>0</v>
      </c>
      <c r="AF474" s="262">
        <f>IFERROR(AE474/$D474,0)</f>
        <v>0</v>
      </c>
      <c r="AG474" s="261">
        <f>SUM(AG475:AG486)</f>
        <v>0</v>
      </c>
      <c r="AH474" s="262">
        <f>IFERROR(AG474/$D474,0)</f>
        <v>0</v>
      </c>
      <c r="AI474" s="261">
        <f>SUM(AI475:AI486)</f>
        <v>0</v>
      </c>
      <c r="AJ474" s="262">
        <f>IFERROR(AI474/$D474,0)</f>
        <v>0</v>
      </c>
      <c r="AK474" s="261">
        <f>SUM(AK475:AK486)</f>
        <v>0</v>
      </c>
      <c r="AL474" s="262">
        <f>IFERROR(AK474/$D474,0)</f>
        <v>0</v>
      </c>
      <c r="AM474" s="261">
        <f>SUM(AM475:AM486)</f>
        <v>0</v>
      </c>
      <c r="AN474" s="262">
        <f>IFERROR(AM474/$D474,0)</f>
        <v>0</v>
      </c>
      <c r="AO474" s="261">
        <f>SUM(AO475:AO486)</f>
        <v>0</v>
      </c>
      <c r="AP474" s="262">
        <f>IFERROR(AO474/$D474,0)</f>
        <v>0</v>
      </c>
      <c r="AQ474" s="261">
        <f>SUM(AQ475:AQ486)</f>
        <v>0</v>
      </c>
      <c r="AR474" s="262">
        <f>IFERROR(AQ474/$D474,0)</f>
        <v>0</v>
      </c>
      <c r="AS474" s="261">
        <f>SUM(AS475:AS486)</f>
        <v>0</v>
      </c>
      <c r="AT474" s="262">
        <f>IFERROR(AS474/$D474,0)</f>
        <v>0</v>
      </c>
      <c r="AU474" s="261">
        <f>SUM(AU475:AU486)</f>
        <v>0</v>
      </c>
      <c r="AV474" s="262">
        <f>IFERROR(AU474/$D474,0)</f>
        <v>0</v>
      </c>
      <c r="AW474" s="261">
        <f>SUM(AW475:AW486)</f>
        <v>0</v>
      </c>
      <c r="AX474" s="262">
        <f>IFERROR(AW474/$D474,0)</f>
        <v>0</v>
      </c>
      <c r="AY474" s="261">
        <f>SUM(AY475:AY486)</f>
        <v>0</v>
      </c>
      <c r="AZ474" s="262">
        <f>IFERROR(AY474/$D474,0)</f>
        <v>0</v>
      </c>
      <c r="BA474" s="261">
        <f>SUM(BA475:BA486)</f>
        <v>0</v>
      </c>
      <c r="BB474" s="262">
        <f>IFERROR(BA474/$D474,0)</f>
        <v>0</v>
      </c>
      <c r="BC474" s="261">
        <f>SUM(BC475:BC486)</f>
        <v>0</v>
      </c>
      <c r="BD474" s="262">
        <f>IFERROR(BC474/$D474,0)</f>
        <v>0</v>
      </c>
      <c r="BE474" s="261">
        <f>SUM(BE475:BE486)</f>
        <v>0</v>
      </c>
      <c r="BF474" s="262">
        <f>IFERROR(BE474/$D474,0)</f>
        <v>0</v>
      </c>
      <c r="BG474" s="261">
        <f>SUM(BG475:BG486)</f>
        <v>0</v>
      </c>
      <c r="BH474" s="262">
        <f>IFERROR(BG474/$D474,0)</f>
        <v>0</v>
      </c>
      <c r="BI474" s="261">
        <f>SUM(BI475:BI486)</f>
        <v>0</v>
      </c>
      <c r="BJ474" s="262">
        <f>IFERROR(BI474/$D474,0)</f>
        <v>0</v>
      </c>
      <c r="BK474" s="261">
        <f>SUM(BK475:BK486)</f>
        <v>0</v>
      </c>
      <c r="BL474" s="262">
        <f>IFERROR(BK474/$D474,0)</f>
        <v>0</v>
      </c>
      <c r="BM474" s="261">
        <f>SUM(BM475:BM486)</f>
        <v>0</v>
      </c>
      <c r="BN474" s="262">
        <f>IFERROR(BM474/$D474,0)</f>
        <v>0</v>
      </c>
      <c r="BO474" s="261">
        <f>SUM(BO475:BO486)</f>
        <v>0</v>
      </c>
      <c r="BP474" s="262">
        <f>IFERROR(BO474/$D474,0)</f>
        <v>0</v>
      </c>
      <c r="BQ474" s="563">
        <f>SUM(BN474,BL474,BJ474,BH474,BF474,BD474,BB474,AZ474,AX474,AV474,AT474,AR474,AP474,AN474,AL474,AJ474,AH474,AF474,AD474,AB474,Z474,X474,V474,T474,R474,P474,N474,L474,J474,H474,BP474)</f>
        <v>0</v>
      </c>
      <c r="BR474" s="322">
        <f t="shared" si="4263"/>
        <v>0</v>
      </c>
      <c r="BS474" s="284" t="b">
        <f>D474='Orçamento Detalhado'!J480</f>
        <v>1</v>
      </c>
    </row>
    <row r="475" spans="2:71" ht="18" customHeight="1" outlineLevel="2" thickTop="1" thickBot="1">
      <c r="B475" s="213" t="s">
        <v>962</v>
      </c>
      <c r="C475" s="275" t="str">
        <f>IF(VLOOKUP(B475,'Orçamento Detalhado'!$A$11:$I$531,4,)="","",(VLOOKUP(B475,'Orçamento Detalhado'!$A$11:$I$531,4,)))</f>
        <v>Abrigos e Cilindros/Equip.</v>
      </c>
      <c r="D475" s="276" t="str">
        <f>IF(B475="","",VLOOKUP($B475,'Orçamento Detalhado'!$A$11:$J$531,10,))</f>
        <v/>
      </c>
      <c r="E475" s="277">
        <f t="shared" si="4079"/>
        <v>0</v>
      </c>
      <c r="F475" s="574">
        <v>469</v>
      </c>
      <c r="G475" s="278">
        <f t="shared" ref="G475:G486" si="4394">IFERROR($D475*H475,0)</f>
        <v>0</v>
      </c>
      <c r="H475" s="279"/>
      <c r="I475" s="278">
        <f t="shared" ref="I475:I486" si="4395">IFERROR($D475*J475,0)</f>
        <v>0</v>
      </c>
      <c r="J475" s="279"/>
      <c r="K475" s="278">
        <f t="shared" ref="K475:K486" si="4396">IFERROR($D475*L475,0)</f>
        <v>0</v>
      </c>
      <c r="L475" s="279"/>
      <c r="M475" s="278">
        <f t="shared" ref="M475:M486" si="4397">IFERROR($D475*N475,0)</f>
        <v>0</v>
      </c>
      <c r="N475" s="279"/>
      <c r="O475" s="278">
        <f t="shared" ref="O475:O486" si="4398">IFERROR($D475*P475,0)</f>
        <v>0</v>
      </c>
      <c r="P475" s="279"/>
      <c r="Q475" s="278">
        <f t="shared" ref="Q475:Q486" si="4399">IFERROR($D475*R475,0)</f>
        <v>0</v>
      </c>
      <c r="R475" s="279"/>
      <c r="S475" s="278">
        <f t="shared" ref="S475:S486" si="4400">IFERROR($D475*T475,0)</f>
        <v>0</v>
      </c>
      <c r="T475" s="279"/>
      <c r="U475" s="278">
        <f t="shared" ref="U475:U486" si="4401">IFERROR($D475*V475,0)</f>
        <v>0</v>
      </c>
      <c r="V475" s="279"/>
      <c r="W475" s="278">
        <f t="shared" ref="W475:W486" si="4402">IFERROR($D475*X475,0)</f>
        <v>0</v>
      </c>
      <c r="X475" s="279"/>
      <c r="Y475" s="278">
        <f t="shared" ref="Y475:Y486" si="4403">IFERROR($D475*Z475,0)</f>
        <v>0</v>
      </c>
      <c r="Z475" s="279"/>
      <c r="AA475" s="278">
        <f t="shared" ref="AA475:AA486" si="4404">IFERROR($D475*AB475,0)</f>
        <v>0</v>
      </c>
      <c r="AB475" s="279"/>
      <c r="AC475" s="278">
        <f t="shared" ref="AC475:AC486" si="4405">IFERROR($D475*AD475,0)</f>
        <v>0</v>
      </c>
      <c r="AD475" s="279"/>
      <c r="AE475" s="278">
        <f t="shared" ref="AE475:AE486" si="4406">IFERROR($D475*AF475,0)</f>
        <v>0</v>
      </c>
      <c r="AF475" s="279"/>
      <c r="AG475" s="278">
        <f t="shared" ref="AG475:AG486" si="4407">IFERROR($D475*AH475,0)</f>
        <v>0</v>
      </c>
      <c r="AH475" s="279"/>
      <c r="AI475" s="278">
        <f t="shared" ref="AI475:AI486" si="4408">IFERROR($D475*AJ475,0)</f>
        <v>0</v>
      </c>
      <c r="AJ475" s="561"/>
      <c r="AK475" s="278">
        <f t="shared" ref="AK475:AK486" si="4409">IFERROR($D475*AL475,0)</f>
        <v>0</v>
      </c>
      <c r="AL475" s="561"/>
      <c r="AM475" s="278">
        <f t="shared" ref="AM475:AM486" si="4410">IFERROR($D475*AN475,0)</f>
        <v>0</v>
      </c>
      <c r="AN475" s="561"/>
      <c r="AO475" s="278">
        <f t="shared" ref="AO475:AO486" si="4411">IFERROR($D475*AP475,0)</f>
        <v>0</v>
      </c>
      <c r="AP475" s="561"/>
      <c r="AQ475" s="278">
        <f t="shared" ref="AQ475:AQ486" si="4412">IFERROR($D475*AR475,0)</f>
        <v>0</v>
      </c>
      <c r="AR475" s="561"/>
      <c r="AS475" s="278">
        <f t="shared" ref="AS475:AS486" si="4413">IFERROR($D475*AT475,0)</f>
        <v>0</v>
      </c>
      <c r="AT475" s="561"/>
      <c r="AU475" s="278">
        <f t="shared" ref="AU475:AU486" si="4414">IFERROR($D475*AV475,0)</f>
        <v>0</v>
      </c>
      <c r="AV475" s="561"/>
      <c r="AW475" s="278">
        <f t="shared" ref="AW475:AW486" si="4415">IFERROR($D475*AX475,0)</f>
        <v>0</v>
      </c>
      <c r="AX475" s="561"/>
      <c r="AY475" s="278">
        <f t="shared" ref="AY475:AY486" si="4416">IFERROR($D475*AZ475,0)</f>
        <v>0</v>
      </c>
      <c r="AZ475" s="561"/>
      <c r="BA475" s="278">
        <f t="shared" ref="BA475:BA486" si="4417">IFERROR($D475*BB475,0)</f>
        <v>0</v>
      </c>
      <c r="BB475" s="561"/>
      <c r="BC475" s="278">
        <f t="shared" ref="BC475:BC486" si="4418">IFERROR($D475*BD475,0)</f>
        <v>0</v>
      </c>
      <c r="BD475" s="279"/>
      <c r="BE475" s="278">
        <f t="shared" ref="BE475:BE486" si="4419">IFERROR($D475*BF475,0)</f>
        <v>0</v>
      </c>
      <c r="BF475" s="279"/>
      <c r="BG475" s="278">
        <f t="shared" ref="BG475:BG486" si="4420">IFERROR($D475*BH475,0)</f>
        <v>0</v>
      </c>
      <c r="BH475" s="279"/>
      <c r="BI475" s="278">
        <f t="shared" ref="BI475:BI486" si="4421">IFERROR($D475*BJ475,0)</f>
        <v>0</v>
      </c>
      <c r="BJ475" s="279"/>
      <c r="BK475" s="278">
        <f t="shared" ref="BK475:BK486" si="4422">IFERROR($D475*BL475,0)</f>
        <v>0</v>
      </c>
      <c r="BL475" s="279"/>
      <c r="BM475" s="278">
        <f t="shared" ref="BM475:BM486" si="4423">IFERROR($D475*BN475,0)</f>
        <v>0</v>
      </c>
      <c r="BN475" s="279"/>
      <c r="BO475" s="278">
        <f t="shared" ref="BO475:BO486" si="4424">IFERROR($D475*BP475,0)</f>
        <v>0</v>
      </c>
      <c r="BP475" s="279"/>
      <c r="BQ475" s="563">
        <f t="shared" ref="BQ475:BQ486" si="4425">SUM(BN475,BL475,BJ475,BH475,BF475,BD475,BB475,AZ475,AX475,AV475,AT475,AR475,AP475,AN475,AL475,AJ475,AH475,AF475,AD475,AB475,Z475,X475,V475,T475,R475,P475,N475,L475,J475,H475,BP475)</f>
        <v>0</v>
      </c>
      <c r="BR475" s="322">
        <f t="shared" si="4263"/>
        <v>0</v>
      </c>
      <c r="BS475" s="284" t="b">
        <f>D475='Orçamento Detalhado'!J481</f>
        <v>1</v>
      </c>
    </row>
    <row r="476" spans="2:71" ht="18" customHeight="1" outlineLevel="2" thickTop="1" thickBot="1">
      <c r="B476" s="213" t="s">
        <v>964</v>
      </c>
      <c r="C476" s="275" t="str">
        <f>IF(VLOOKUP(B476,'Orçamento Detalhado'!$A$11:$I$531,4,)="","",(VLOOKUP(B476,'Orçamento Detalhado'!$A$11:$I$531,4,)))</f>
        <v>Lixeira</v>
      </c>
      <c r="D476" s="276" t="str">
        <f>IF(B476="","",VLOOKUP($B476,'Orçamento Detalhado'!$A$11:$J$531,10,))</f>
        <v/>
      </c>
      <c r="E476" s="277">
        <f t="shared" si="4079"/>
        <v>0</v>
      </c>
      <c r="F476" s="574">
        <v>470</v>
      </c>
      <c r="G476" s="278">
        <f t="shared" si="4394"/>
        <v>0</v>
      </c>
      <c r="H476" s="279"/>
      <c r="I476" s="278">
        <f t="shared" si="4395"/>
        <v>0</v>
      </c>
      <c r="J476" s="279"/>
      <c r="K476" s="278">
        <f t="shared" si="4396"/>
        <v>0</v>
      </c>
      <c r="L476" s="279"/>
      <c r="M476" s="278">
        <f t="shared" si="4397"/>
        <v>0</v>
      </c>
      <c r="N476" s="279"/>
      <c r="O476" s="278">
        <f t="shared" si="4398"/>
        <v>0</v>
      </c>
      <c r="P476" s="279"/>
      <c r="Q476" s="278">
        <f t="shared" si="4399"/>
        <v>0</v>
      </c>
      <c r="R476" s="279"/>
      <c r="S476" s="278">
        <f t="shared" si="4400"/>
        <v>0</v>
      </c>
      <c r="T476" s="279"/>
      <c r="U476" s="278">
        <f t="shared" si="4401"/>
        <v>0</v>
      </c>
      <c r="V476" s="279"/>
      <c r="W476" s="278">
        <f t="shared" si="4402"/>
        <v>0</v>
      </c>
      <c r="X476" s="279"/>
      <c r="Y476" s="278">
        <f t="shared" si="4403"/>
        <v>0</v>
      </c>
      <c r="Z476" s="279"/>
      <c r="AA476" s="278">
        <f t="shared" si="4404"/>
        <v>0</v>
      </c>
      <c r="AB476" s="279"/>
      <c r="AC476" s="278">
        <f t="shared" si="4405"/>
        <v>0</v>
      </c>
      <c r="AD476" s="279"/>
      <c r="AE476" s="278">
        <f t="shared" si="4406"/>
        <v>0</v>
      </c>
      <c r="AF476" s="279"/>
      <c r="AG476" s="278">
        <f t="shared" si="4407"/>
        <v>0</v>
      </c>
      <c r="AH476" s="279"/>
      <c r="AI476" s="278">
        <f t="shared" si="4408"/>
        <v>0</v>
      </c>
      <c r="AJ476" s="561"/>
      <c r="AK476" s="278">
        <f t="shared" si="4409"/>
        <v>0</v>
      </c>
      <c r="AL476" s="561"/>
      <c r="AM476" s="278">
        <f t="shared" si="4410"/>
        <v>0</v>
      </c>
      <c r="AN476" s="561"/>
      <c r="AO476" s="278">
        <f t="shared" si="4411"/>
        <v>0</v>
      </c>
      <c r="AP476" s="561"/>
      <c r="AQ476" s="278">
        <f t="shared" si="4412"/>
        <v>0</v>
      </c>
      <c r="AR476" s="561"/>
      <c r="AS476" s="278">
        <f t="shared" si="4413"/>
        <v>0</v>
      </c>
      <c r="AT476" s="561"/>
      <c r="AU476" s="278">
        <f t="shared" si="4414"/>
        <v>0</v>
      </c>
      <c r="AV476" s="561"/>
      <c r="AW476" s="278">
        <f t="shared" si="4415"/>
        <v>0</v>
      </c>
      <c r="AX476" s="561"/>
      <c r="AY476" s="278">
        <f t="shared" si="4416"/>
        <v>0</v>
      </c>
      <c r="AZ476" s="561"/>
      <c r="BA476" s="278">
        <f t="shared" si="4417"/>
        <v>0</v>
      </c>
      <c r="BB476" s="561"/>
      <c r="BC476" s="278">
        <f t="shared" si="4418"/>
        <v>0</v>
      </c>
      <c r="BD476" s="279"/>
      <c r="BE476" s="278">
        <f t="shared" si="4419"/>
        <v>0</v>
      </c>
      <c r="BF476" s="279"/>
      <c r="BG476" s="278">
        <f t="shared" si="4420"/>
        <v>0</v>
      </c>
      <c r="BH476" s="279"/>
      <c r="BI476" s="278">
        <f t="shared" si="4421"/>
        <v>0</v>
      </c>
      <c r="BJ476" s="279"/>
      <c r="BK476" s="278">
        <f t="shared" si="4422"/>
        <v>0</v>
      </c>
      <c r="BL476" s="279"/>
      <c r="BM476" s="278">
        <f t="shared" si="4423"/>
        <v>0</v>
      </c>
      <c r="BN476" s="279"/>
      <c r="BO476" s="278">
        <f t="shared" si="4424"/>
        <v>0</v>
      </c>
      <c r="BP476" s="279"/>
      <c r="BQ476" s="563">
        <f t="shared" si="4425"/>
        <v>0</v>
      </c>
      <c r="BR476" s="322">
        <f t="shared" si="4263"/>
        <v>0</v>
      </c>
      <c r="BS476" s="284" t="b">
        <f>D476='Orçamento Detalhado'!J482</f>
        <v>1</v>
      </c>
    </row>
    <row r="477" spans="2:71" ht="18" customHeight="1" outlineLevel="2" thickTop="1" thickBot="1">
      <c r="B477" s="213" t="s">
        <v>966</v>
      </c>
      <c r="C477" s="275" t="str">
        <f>IF(VLOOKUP(B477,'Orçamento Detalhado'!$A$11:$I$531,4,)="","",(VLOOKUP(B477,'Orçamento Detalhado'!$A$11:$I$531,4,)))</f>
        <v>Portaria</v>
      </c>
      <c r="D477" s="276" t="str">
        <f>IF(B477="","",VLOOKUP($B477,'Orçamento Detalhado'!$A$11:$J$531,10,))</f>
        <v/>
      </c>
      <c r="E477" s="277">
        <f t="shared" si="4079"/>
        <v>0</v>
      </c>
      <c r="F477" s="574">
        <v>471</v>
      </c>
      <c r="G477" s="278">
        <f t="shared" si="4394"/>
        <v>0</v>
      </c>
      <c r="H477" s="279"/>
      <c r="I477" s="278">
        <f t="shared" si="4395"/>
        <v>0</v>
      </c>
      <c r="J477" s="279"/>
      <c r="K477" s="278">
        <f t="shared" si="4396"/>
        <v>0</v>
      </c>
      <c r="L477" s="279"/>
      <c r="M477" s="278">
        <f t="shared" si="4397"/>
        <v>0</v>
      </c>
      <c r="N477" s="279"/>
      <c r="O477" s="278">
        <f t="shared" si="4398"/>
        <v>0</v>
      </c>
      <c r="P477" s="279"/>
      <c r="Q477" s="278">
        <f t="shared" si="4399"/>
        <v>0</v>
      </c>
      <c r="R477" s="279"/>
      <c r="S477" s="278">
        <f t="shared" si="4400"/>
        <v>0</v>
      </c>
      <c r="T477" s="279"/>
      <c r="U477" s="278">
        <f t="shared" si="4401"/>
        <v>0</v>
      </c>
      <c r="V477" s="279"/>
      <c r="W477" s="278">
        <f t="shared" si="4402"/>
        <v>0</v>
      </c>
      <c r="X477" s="279"/>
      <c r="Y477" s="278">
        <f t="shared" si="4403"/>
        <v>0</v>
      </c>
      <c r="Z477" s="279"/>
      <c r="AA477" s="278">
        <f t="shared" si="4404"/>
        <v>0</v>
      </c>
      <c r="AB477" s="279"/>
      <c r="AC477" s="278">
        <f t="shared" si="4405"/>
        <v>0</v>
      </c>
      <c r="AD477" s="279"/>
      <c r="AE477" s="278">
        <f t="shared" si="4406"/>
        <v>0</v>
      </c>
      <c r="AF477" s="279"/>
      <c r="AG477" s="278">
        <f t="shared" si="4407"/>
        <v>0</v>
      </c>
      <c r="AH477" s="279"/>
      <c r="AI477" s="278">
        <f t="shared" si="4408"/>
        <v>0</v>
      </c>
      <c r="AJ477" s="561"/>
      <c r="AK477" s="278">
        <f t="shared" si="4409"/>
        <v>0</v>
      </c>
      <c r="AL477" s="561"/>
      <c r="AM477" s="278">
        <f t="shared" si="4410"/>
        <v>0</v>
      </c>
      <c r="AN477" s="561"/>
      <c r="AO477" s="278">
        <f t="shared" si="4411"/>
        <v>0</v>
      </c>
      <c r="AP477" s="561"/>
      <c r="AQ477" s="278">
        <f t="shared" si="4412"/>
        <v>0</v>
      </c>
      <c r="AR477" s="561"/>
      <c r="AS477" s="278">
        <f t="shared" si="4413"/>
        <v>0</v>
      </c>
      <c r="AT477" s="561"/>
      <c r="AU477" s="278">
        <f t="shared" si="4414"/>
        <v>0</v>
      </c>
      <c r="AV477" s="561"/>
      <c r="AW477" s="278">
        <f t="shared" si="4415"/>
        <v>0</v>
      </c>
      <c r="AX477" s="561"/>
      <c r="AY477" s="278">
        <f t="shared" si="4416"/>
        <v>0</v>
      </c>
      <c r="AZ477" s="561"/>
      <c r="BA477" s="278">
        <f t="shared" si="4417"/>
        <v>0</v>
      </c>
      <c r="BB477" s="561"/>
      <c r="BC477" s="278">
        <f t="shared" si="4418"/>
        <v>0</v>
      </c>
      <c r="BD477" s="279"/>
      <c r="BE477" s="278">
        <f t="shared" si="4419"/>
        <v>0</v>
      </c>
      <c r="BF477" s="279"/>
      <c r="BG477" s="278">
        <f t="shared" si="4420"/>
        <v>0</v>
      </c>
      <c r="BH477" s="279"/>
      <c r="BI477" s="278">
        <f t="shared" si="4421"/>
        <v>0</v>
      </c>
      <c r="BJ477" s="279"/>
      <c r="BK477" s="278">
        <f t="shared" si="4422"/>
        <v>0</v>
      </c>
      <c r="BL477" s="279"/>
      <c r="BM477" s="278">
        <f t="shared" si="4423"/>
        <v>0</v>
      </c>
      <c r="BN477" s="279"/>
      <c r="BO477" s="278">
        <f t="shared" si="4424"/>
        <v>0</v>
      </c>
      <c r="BP477" s="279"/>
      <c r="BQ477" s="563">
        <f t="shared" si="4425"/>
        <v>0</v>
      </c>
      <c r="BR477" s="322">
        <f t="shared" si="4263"/>
        <v>0</v>
      </c>
      <c r="BS477" s="284" t="b">
        <f>D477='Orçamento Detalhado'!J483</f>
        <v>1</v>
      </c>
    </row>
    <row r="478" spans="2:71" ht="18" customHeight="1" outlineLevel="2" thickTop="1" thickBot="1">
      <c r="B478" s="213" t="s">
        <v>968</v>
      </c>
      <c r="C478" s="275" t="str">
        <f>IF(VLOOKUP(B478,'Orçamento Detalhado'!$A$11:$I$531,4,)="","",(VLOOKUP(B478,'Orçamento Detalhado'!$A$11:$I$531,4,)))</f>
        <v>Salão de Festas</v>
      </c>
      <c r="D478" s="276" t="str">
        <f>IF(B478="","",VLOOKUP($B478,'Orçamento Detalhado'!$A$11:$J$531,10,))</f>
        <v/>
      </c>
      <c r="E478" s="277">
        <f t="shared" si="4079"/>
        <v>0</v>
      </c>
      <c r="F478" s="574">
        <v>472</v>
      </c>
      <c r="G478" s="278">
        <f t="shared" si="4394"/>
        <v>0</v>
      </c>
      <c r="H478" s="279"/>
      <c r="I478" s="278">
        <f t="shared" si="4395"/>
        <v>0</v>
      </c>
      <c r="J478" s="279"/>
      <c r="K478" s="278">
        <f t="shared" si="4396"/>
        <v>0</v>
      </c>
      <c r="L478" s="279"/>
      <c r="M478" s="278">
        <f t="shared" si="4397"/>
        <v>0</v>
      </c>
      <c r="N478" s="279"/>
      <c r="O478" s="278">
        <f t="shared" si="4398"/>
        <v>0</v>
      </c>
      <c r="P478" s="279"/>
      <c r="Q478" s="278">
        <f t="shared" si="4399"/>
        <v>0</v>
      </c>
      <c r="R478" s="279"/>
      <c r="S478" s="278">
        <f t="shared" si="4400"/>
        <v>0</v>
      </c>
      <c r="T478" s="279"/>
      <c r="U478" s="278">
        <f t="shared" si="4401"/>
        <v>0</v>
      </c>
      <c r="V478" s="279"/>
      <c r="W478" s="278">
        <f t="shared" si="4402"/>
        <v>0</v>
      </c>
      <c r="X478" s="279"/>
      <c r="Y478" s="278">
        <f t="shared" si="4403"/>
        <v>0</v>
      </c>
      <c r="Z478" s="279"/>
      <c r="AA478" s="278">
        <f t="shared" si="4404"/>
        <v>0</v>
      </c>
      <c r="AB478" s="279"/>
      <c r="AC478" s="278">
        <f t="shared" si="4405"/>
        <v>0</v>
      </c>
      <c r="AD478" s="279"/>
      <c r="AE478" s="278">
        <f t="shared" si="4406"/>
        <v>0</v>
      </c>
      <c r="AF478" s="279"/>
      <c r="AG478" s="278">
        <f t="shared" si="4407"/>
        <v>0</v>
      </c>
      <c r="AH478" s="279"/>
      <c r="AI478" s="278">
        <f t="shared" si="4408"/>
        <v>0</v>
      </c>
      <c r="AJ478" s="561"/>
      <c r="AK478" s="278">
        <f t="shared" si="4409"/>
        <v>0</v>
      </c>
      <c r="AL478" s="561"/>
      <c r="AM478" s="278">
        <f t="shared" si="4410"/>
        <v>0</v>
      </c>
      <c r="AN478" s="561"/>
      <c r="AO478" s="278">
        <f t="shared" si="4411"/>
        <v>0</v>
      </c>
      <c r="AP478" s="561"/>
      <c r="AQ478" s="278">
        <f t="shared" si="4412"/>
        <v>0</v>
      </c>
      <c r="AR478" s="561"/>
      <c r="AS478" s="278">
        <f t="shared" si="4413"/>
        <v>0</v>
      </c>
      <c r="AT478" s="561"/>
      <c r="AU478" s="278">
        <f t="shared" si="4414"/>
        <v>0</v>
      </c>
      <c r="AV478" s="561"/>
      <c r="AW478" s="278">
        <f t="shared" si="4415"/>
        <v>0</v>
      </c>
      <c r="AX478" s="561"/>
      <c r="AY478" s="278">
        <f t="shared" si="4416"/>
        <v>0</v>
      </c>
      <c r="AZ478" s="561"/>
      <c r="BA478" s="278">
        <f t="shared" si="4417"/>
        <v>0</v>
      </c>
      <c r="BB478" s="561"/>
      <c r="BC478" s="278">
        <f t="shared" si="4418"/>
        <v>0</v>
      </c>
      <c r="BD478" s="279"/>
      <c r="BE478" s="278">
        <f t="shared" si="4419"/>
        <v>0</v>
      </c>
      <c r="BF478" s="279"/>
      <c r="BG478" s="278">
        <f t="shared" si="4420"/>
        <v>0</v>
      </c>
      <c r="BH478" s="279"/>
      <c r="BI478" s="278">
        <f t="shared" si="4421"/>
        <v>0</v>
      </c>
      <c r="BJ478" s="279"/>
      <c r="BK478" s="278">
        <f t="shared" si="4422"/>
        <v>0</v>
      </c>
      <c r="BL478" s="279"/>
      <c r="BM478" s="278">
        <f t="shared" si="4423"/>
        <v>0</v>
      </c>
      <c r="BN478" s="279"/>
      <c r="BO478" s="278">
        <f t="shared" si="4424"/>
        <v>0</v>
      </c>
      <c r="BP478" s="279"/>
      <c r="BQ478" s="563">
        <f t="shared" si="4425"/>
        <v>0</v>
      </c>
      <c r="BR478" s="322">
        <f t="shared" si="4263"/>
        <v>0</v>
      </c>
      <c r="BS478" s="284" t="b">
        <f>D478='Orçamento Detalhado'!J484</f>
        <v>1</v>
      </c>
    </row>
    <row r="479" spans="2:71" ht="18" customHeight="1" outlineLevel="2" thickTop="1" thickBot="1">
      <c r="B479" s="213" t="s">
        <v>969</v>
      </c>
      <c r="C479" s="275" t="str">
        <f>IF(VLOOKUP(B479,'Orçamento Detalhado'!$A$11:$I$531,4,)="","",(VLOOKUP(B479,'Orçamento Detalhado'!$A$11:$I$531,4,)))</f>
        <v>Playground</v>
      </c>
      <c r="D479" s="276" t="str">
        <f>IF(B479="","",VLOOKUP($B479,'Orçamento Detalhado'!$A$11:$J$531,10,))</f>
        <v/>
      </c>
      <c r="E479" s="277">
        <f t="shared" ref="E479:E510" si="4426">IFERROR(D479/$D$527,0)</f>
        <v>0</v>
      </c>
      <c r="F479" s="574">
        <v>473</v>
      </c>
      <c r="G479" s="278">
        <f t="shared" si="4394"/>
        <v>0</v>
      </c>
      <c r="H479" s="279"/>
      <c r="I479" s="278">
        <f t="shared" si="4395"/>
        <v>0</v>
      </c>
      <c r="J479" s="279"/>
      <c r="K479" s="278">
        <f t="shared" si="4396"/>
        <v>0</v>
      </c>
      <c r="L479" s="279"/>
      <c r="M479" s="278">
        <f t="shared" si="4397"/>
        <v>0</v>
      </c>
      <c r="N479" s="279"/>
      <c r="O479" s="278">
        <f t="shared" si="4398"/>
        <v>0</v>
      </c>
      <c r="P479" s="279"/>
      <c r="Q479" s="278">
        <f t="shared" si="4399"/>
        <v>0</v>
      </c>
      <c r="R479" s="279"/>
      <c r="S479" s="278">
        <f t="shared" si="4400"/>
        <v>0</v>
      </c>
      <c r="T479" s="279"/>
      <c r="U479" s="278">
        <f t="shared" si="4401"/>
        <v>0</v>
      </c>
      <c r="V479" s="279"/>
      <c r="W479" s="278">
        <f t="shared" si="4402"/>
        <v>0</v>
      </c>
      <c r="X479" s="279"/>
      <c r="Y479" s="278">
        <f t="shared" si="4403"/>
        <v>0</v>
      </c>
      <c r="Z479" s="279"/>
      <c r="AA479" s="278">
        <f t="shared" si="4404"/>
        <v>0</v>
      </c>
      <c r="AB479" s="279"/>
      <c r="AC479" s="278">
        <f t="shared" si="4405"/>
        <v>0</v>
      </c>
      <c r="AD479" s="279"/>
      <c r="AE479" s="278">
        <f t="shared" si="4406"/>
        <v>0</v>
      </c>
      <c r="AF479" s="279"/>
      <c r="AG479" s="278">
        <f t="shared" si="4407"/>
        <v>0</v>
      </c>
      <c r="AH479" s="279"/>
      <c r="AI479" s="278">
        <f t="shared" si="4408"/>
        <v>0</v>
      </c>
      <c r="AJ479" s="561"/>
      <c r="AK479" s="278">
        <f t="shared" si="4409"/>
        <v>0</v>
      </c>
      <c r="AL479" s="561"/>
      <c r="AM479" s="278">
        <f t="shared" si="4410"/>
        <v>0</v>
      </c>
      <c r="AN479" s="561"/>
      <c r="AO479" s="278">
        <f t="shared" si="4411"/>
        <v>0</v>
      </c>
      <c r="AP479" s="561"/>
      <c r="AQ479" s="278">
        <f t="shared" si="4412"/>
        <v>0</v>
      </c>
      <c r="AR479" s="561"/>
      <c r="AS479" s="278">
        <f t="shared" si="4413"/>
        <v>0</v>
      </c>
      <c r="AT479" s="561"/>
      <c r="AU479" s="278">
        <f t="shared" si="4414"/>
        <v>0</v>
      </c>
      <c r="AV479" s="561"/>
      <c r="AW479" s="278">
        <f t="shared" si="4415"/>
        <v>0</v>
      </c>
      <c r="AX479" s="561"/>
      <c r="AY479" s="278">
        <f t="shared" si="4416"/>
        <v>0</v>
      </c>
      <c r="AZ479" s="561"/>
      <c r="BA479" s="278">
        <f t="shared" si="4417"/>
        <v>0</v>
      </c>
      <c r="BB479" s="561"/>
      <c r="BC479" s="278">
        <f t="shared" si="4418"/>
        <v>0</v>
      </c>
      <c r="BD479" s="279"/>
      <c r="BE479" s="278">
        <f t="shared" si="4419"/>
        <v>0</v>
      </c>
      <c r="BF479" s="279"/>
      <c r="BG479" s="278">
        <f t="shared" si="4420"/>
        <v>0</v>
      </c>
      <c r="BH479" s="279"/>
      <c r="BI479" s="278">
        <f t="shared" si="4421"/>
        <v>0</v>
      </c>
      <c r="BJ479" s="279"/>
      <c r="BK479" s="278">
        <f t="shared" si="4422"/>
        <v>0</v>
      </c>
      <c r="BL479" s="279"/>
      <c r="BM479" s="278">
        <f t="shared" si="4423"/>
        <v>0</v>
      </c>
      <c r="BN479" s="279"/>
      <c r="BO479" s="278">
        <f t="shared" si="4424"/>
        <v>0</v>
      </c>
      <c r="BP479" s="279"/>
      <c r="BQ479" s="563">
        <f t="shared" si="4425"/>
        <v>0</v>
      </c>
      <c r="BR479" s="322">
        <f t="shared" si="4263"/>
        <v>0</v>
      </c>
      <c r="BS479" s="284" t="b">
        <f>D479='Orçamento Detalhado'!J485</f>
        <v>1</v>
      </c>
    </row>
    <row r="480" spans="2:71" ht="18" customHeight="1" outlineLevel="2" thickTop="1" thickBot="1">
      <c r="B480" s="213" t="s">
        <v>970</v>
      </c>
      <c r="C480" s="275" t="str">
        <f>IF(VLOOKUP(B480,'Orçamento Detalhado'!$A$11:$I$531,4,)="","",(VLOOKUP(B480,'Orçamento Detalhado'!$A$11:$I$531,4,)))</f>
        <v>Quadra</v>
      </c>
      <c r="D480" s="276" t="str">
        <f>IF(B480="","",VLOOKUP($B480,'Orçamento Detalhado'!$A$11:$J$531,10,))</f>
        <v/>
      </c>
      <c r="E480" s="277">
        <f t="shared" si="4426"/>
        <v>0</v>
      </c>
      <c r="F480" s="574">
        <v>474</v>
      </c>
      <c r="G480" s="278">
        <f t="shared" si="4394"/>
        <v>0</v>
      </c>
      <c r="H480" s="279"/>
      <c r="I480" s="278">
        <f t="shared" si="4395"/>
        <v>0</v>
      </c>
      <c r="J480" s="279"/>
      <c r="K480" s="278">
        <f t="shared" si="4396"/>
        <v>0</v>
      </c>
      <c r="L480" s="279"/>
      <c r="M480" s="278">
        <f t="shared" si="4397"/>
        <v>0</v>
      </c>
      <c r="N480" s="279"/>
      <c r="O480" s="278">
        <f t="shared" si="4398"/>
        <v>0</v>
      </c>
      <c r="P480" s="279"/>
      <c r="Q480" s="278">
        <f t="shared" si="4399"/>
        <v>0</v>
      </c>
      <c r="R480" s="279"/>
      <c r="S480" s="278">
        <f t="shared" si="4400"/>
        <v>0</v>
      </c>
      <c r="T480" s="279"/>
      <c r="U480" s="278">
        <f t="shared" si="4401"/>
        <v>0</v>
      </c>
      <c r="V480" s="279"/>
      <c r="W480" s="278">
        <f t="shared" si="4402"/>
        <v>0</v>
      </c>
      <c r="X480" s="279"/>
      <c r="Y480" s="278">
        <f t="shared" si="4403"/>
        <v>0</v>
      </c>
      <c r="Z480" s="279"/>
      <c r="AA480" s="278">
        <f t="shared" si="4404"/>
        <v>0</v>
      </c>
      <c r="AB480" s="279"/>
      <c r="AC480" s="278">
        <f t="shared" si="4405"/>
        <v>0</v>
      </c>
      <c r="AD480" s="279"/>
      <c r="AE480" s="278">
        <f t="shared" si="4406"/>
        <v>0</v>
      </c>
      <c r="AF480" s="279"/>
      <c r="AG480" s="278">
        <f t="shared" si="4407"/>
        <v>0</v>
      </c>
      <c r="AH480" s="279"/>
      <c r="AI480" s="278">
        <f t="shared" si="4408"/>
        <v>0</v>
      </c>
      <c r="AJ480" s="561"/>
      <c r="AK480" s="278">
        <f t="shared" si="4409"/>
        <v>0</v>
      </c>
      <c r="AL480" s="561"/>
      <c r="AM480" s="278">
        <f t="shared" si="4410"/>
        <v>0</v>
      </c>
      <c r="AN480" s="561"/>
      <c r="AO480" s="278">
        <f t="shared" si="4411"/>
        <v>0</v>
      </c>
      <c r="AP480" s="561"/>
      <c r="AQ480" s="278">
        <f t="shared" si="4412"/>
        <v>0</v>
      </c>
      <c r="AR480" s="561"/>
      <c r="AS480" s="278">
        <f t="shared" si="4413"/>
        <v>0</v>
      </c>
      <c r="AT480" s="561"/>
      <c r="AU480" s="278">
        <f t="shared" si="4414"/>
        <v>0</v>
      </c>
      <c r="AV480" s="561"/>
      <c r="AW480" s="278">
        <f t="shared" si="4415"/>
        <v>0</v>
      </c>
      <c r="AX480" s="561"/>
      <c r="AY480" s="278">
        <f t="shared" si="4416"/>
        <v>0</v>
      </c>
      <c r="AZ480" s="561"/>
      <c r="BA480" s="278">
        <f t="shared" si="4417"/>
        <v>0</v>
      </c>
      <c r="BB480" s="561"/>
      <c r="BC480" s="278">
        <f t="shared" si="4418"/>
        <v>0</v>
      </c>
      <c r="BD480" s="279"/>
      <c r="BE480" s="278">
        <f t="shared" si="4419"/>
        <v>0</v>
      </c>
      <c r="BF480" s="279"/>
      <c r="BG480" s="278">
        <f t="shared" si="4420"/>
        <v>0</v>
      </c>
      <c r="BH480" s="279"/>
      <c r="BI480" s="278">
        <f t="shared" si="4421"/>
        <v>0</v>
      </c>
      <c r="BJ480" s="279"/>
      <c r="BK480" s="278">
        <f t="shared" si="4422"/>
        <v>0</v>
      </c>
      <c r="BL480" s="279"/>
      <c r="BM480" s="278">
        <f t="shared" si="4423"/>
        <v>0</v>
      </c>
      <c r="BN480" s="279"/>
      <c r="BO480" s="278">
        <f t="shared" si="4424"/>
        <v>0</v>
      </c>
      <c r="BP480" s="279"/>
      <c r="BQ480" s="563">
        <f t="shared" si="4425"/>
        <v>0</v>
      </c>
      <c r="BR480" s="322">
        <f t="shared" si="4263"/>
        <v>0</v>
      </c>
      <c r="BS480" s="284" t="b">
        <f>D480='Orçamento Detalhado'!J486</f>
        <v>1</v>
      </c>
    </row>
    <row r="481" spans="2:71" ht="18" customHeight="1" outlineLevel="2" thickTop="1" thickBot="1">
      <c r="B481" s="213" t="s">
        <v>971</v>
      </c>
      <c r="C481" s="275" t="str">
        <f>IF(VLOOKUP(B481,'Orçamento Detalhado'!$A$11:$I$531,4,)="","",(VLOOKUP(B481,'Orçamento Detalhado'!$A$11:$I$531,4,)))</f>
        <v>Quiosque / Churrasqueira</v>
      </c>
      <c r="D481" s="276" t="str">
        <f>IF(B481="","",VLOOKUP($B481,'Orçamento Detalhado'!$A$11:$J$531,10,))</f>
        <v/>
      </c>
      <c r="E481" s="277">
        <f t="shared" si="4426"/>
        <v>0</v>
      </c>
      <c r="F481" s="574">
        <v>475</v>
      </c>
      <c r="G481" s="278">
        <f t="shared" si="4394"/>
        <v>0</v>
      </c>
      <c r="H481" s="279"/>
      <c r="I481" s="278">
        <f t="shared" si="4395"/>
        <v>0</v>
      </c>
      <c r="J481" s="279"/>
      <c r="K481" s="278">
        <f t="shared" si="4396"/>
        <v>0</v>
      </c>
      <c r="L481" s="279"/>
      <c r="M481" s="278">
        <f t="shared" si="4397"/>
        <v>0</v>
      </c>
      <c r="N481" s="279"/>
      <c r="O481" s="278">
        <f t="shared" si="4398"/>
        <v>0</v>
      </c>
      <c r="P481" s="279"/>
      <c r="Q481" s="278">
        <f t="shared" si="4399"/>
        <v>0</v>
      </c>
      <c r="R481" s="279"/>
      <c r="S481" s="278">
        <f t="shared" si="4400"/>
        <v>0</v>
      </c>
      <c r="T481" s="279"/>
      <c r="U481" s="278">
        <f t="shared" si="4401"/>
        <v>0</v>
      </c>
      <c r="V481" s="279"/>
      <c r="W481" s="278">
        <f t="shared" si="4402"/>
        <v>0</v>
      </c>
      <c r="X481" s="279"/>
      <c r="Y481" s="278">
        <f t="shared" si="4403"/>
        <v>0</v>
      </c>
      <c r="Z481" s="279"/>
      <c r="AA481" s="278">
        <f t="shared" si="4404"/>
        <v>0</v>
      </c>
      <c r="AB481" s="279"/>
      <c r="AC481" s="278">
        <f t="shared" si="4405"/>
        <v>0</v>
      </c>
      <c r="AD481" s="279"/>
      <c r="AE481" s="278">
        <f t="shared" si="4406"/>
        <v>0</v>
      </c>
      <c r="AF481" s="279"/>
      <c r="AG481" s="278">
        <f t="shared" si="4407"/>
        <v>0</v>
      </c>
      <c r="AH481" s="279"/>
      <c r="AI481" s="278">
        <f t="shared" si="4408"/>
        <v>0</v>
      </c>
      <c r="AJ481" s="561"/>
      <c r="AK481" s="278">
        <f t="shared" si="4409"/>
        <v>0</v>
      </c>
      <c r="AL481" s="561"/>
      <c r="AM481" s="278">
        <f t="shared" si="4410"/>
        <v>0</v>
      </c>
      <c r="AN481" s="561"/>
      <c r="AO481" s="278">
        <f t="shared" si="4411"/>
        <v>0</v>
      </c>
      <c r="AP481" s="561"/>
      <c r="AQ481" s="278">
        <f t="shared" si="4412"/>
        <v>0</v>
      </c>
      <c r="AR481" s="561"/>
      <c r="AS481" s="278">
        <f t="shared" si="4413"/>
        <v>0</v>
      </c>
      <c r="AT481" s="561"/>
      <c r="AU481" s="278">
        <f t="shared" si="4414"/>
        <v>0</v>
      </c>
      <c r="AV481" s="561"/>
      <c r="AW481" s="278">
        <f t="shared" si="4415"/>
        <v>0</v>
      </c>
      <c r="AX481" s="561"/>
      <c r="AY481" s="278">
        <f t="shared" si="4416"/>
        <v>0</v>
      </c>
      <c r="AZ481" s="561"/>
      <c r="BA481" s="278">
        <f t="shared" si="4417"/>
        <v>0</v>
      </c>
      <c r="BB481" s="561"/>
      <c r="BC481" s="278">
        <f t="shared" si="4418"/>
        <v>0</v>
      </c>
      <c r="BD481" s="279"/>
      <c r="BE481" s="278">
        <f t="shared" si="4419"/>
        <v>0</v>
      </c>
      <c r="BF481" s="279"/>
      <c r="BG481" s="278">
        <f t="shared" si="4420"/>
        <v>0</v>
      </c>
      <c r="BH481" s="279"/>
      <c r="BI481" s="278">
        <f t="shared" si="4421"/>
        <v>0</v>
      </c>
      <c r="BJ481" s="279"/>
      <c r="BK481" s="278">
        <f t="shared" si="4422"/>
        <v>0</v>
      </c>
      <c r="BL481" s="279"/>
      <c r="BM481" s="278">
        <f t="shared" si="4423"/>
        <v>0</v>
      </c>
      <c r="BN481" s="279"/>
      <c r="BO481" s="278">
        <f t="shared" si="4424"/>
        <v>0</v>
      </c>
      <c r="BP481" s="279"/>
      <c r="BQ481" s="563">
        <f t="shared" si="4425"/>
        <v>0</v>
      </c>
      <c r="BR481" s="322">
        <f t="shared" si="4263"/>
        <v>0</v>
      </c>
      <c r="BS481" s="284" t="b">
        <f>D481='Orçamento Detalhado'!J487</f>
        <v>1</v>
      </c>
    </row>
    <row r="482" spans="2:71" ht="18" customHeight="1" outlineLevel="2" thickTop="1" thickBot="1">
      <c r="B482" s="213" t="s">
        <v>973</v>
      </c>
      <c r="C482" s="275" t="str">
        <f>IF(VLOOKUP(B482,'Orçamento Detalhado'!$A$11:$I$531,4,)="","",(VLOOKUP(B482,'Orçamento Detalhado'!$A$11:$I$531,4,)))</f>
        <v/>
      </c>
      <c r="D482" s="276" t="str">
        <f>IF(B482="","",VLOOKUP($B482,'Orçamento Detalhado'!$A$11:$J$531,10,))</f>
        <v/>
      </c>
      <c r="E482" s="277">
        <f t="shared" si="4426"/>
        <v>0</v>
      </c>
      <c r="F482" s="574">
        <v>476</v>
      </c>
      <c r="G482" s="278">
        <f t="shared" si="4394"/>
        <v>0</v>
      </c>
      <c r="H482" s="279"/>
      <c r="I482" s="278">
        <f t="shared" si="4395"/>
        <v>0</v>
      </c>
      <c r="J482" s="279"/>
      <c r="K482" s="278">
        <f t="shared" si="4396"/>
        <v>0</v>
      </c>
      <c r="L482" s="279"/>
      <c r="M482" s="278">
        <f t="shared" si="4397"/>
        <v>0</v>
      </c>
      <c r="N482" s="279"/>
      <c r="O482" s="278">
        <f t="shared" si="4398"/>
        <v>0</v>
      </c>
      <c r="P482" s="279"/>
      <c r="Q482" s="278">
        <f t="shared" si="4399"/>
        <v>0</v>
      </c>
      <c r="R482" s="279"/>
      <c r="S482" s="278">
        <f t="shared" si="4400"/>
        <v>0</v>
      </c>
      <c r="T482" s="279"/>
      <c r="U482" s="278">
        <f t="shared" si="4401"/>
        <v>0</v>
      </c>
      <c r="V482" s="279"/>
      <c r="W482" s="278">
        <f t="shared" si="4402"/>
        <v>0</v>
      </c>
      <c r="X482" s="279"/>
      <c r="Y482" s="278">
        <f t="shared" si="4403"/>
        <v>0</v>
      </c>
      <c r="Z482" s="279"/>
      <c r="AA482" s="278">
        <f t="shared" si="4404"/>
        <v>0</v>
      </c>
      <c r="AB482" s="279"/>
      <c r="AC482" s="278">
        <f t="shared" si="4405"/>
        <v>0</v>
      </c>
      <c r="AD482" s="279"/>
      <c r="AE482" s="278">
        <f t="shared" si="4406"/>
        <v>0</v>
      </c>
      <c r="AF482" s="279"/>
      <c r="AG482" s="278">
        <f t="shared" si="4407"/>
        <v>0</v>
      </c>
      <c r="AH482" s="279"/>
      <c r="AI482" s="278">
        <f t="shared" si="4408"/>
        <v>0</v>
      </c>
      <c r="AJ482" s="561"/>
      <c r="AK482" s="278">
        <f t="shared" si="4409"/>
        <v>0</v>
      </c>
      <c r="AL482" s="561"/>
      <c r="AM482" s="278">
        <f t="shared" si="4410"/>
        <v>0</v>
      </c>
      <c r="AN482" s="561"/>
      <c r="AO482" s="278">
        <f t="shared" si="4411"/>
        <v>0</v>
      </c>
      <c r="AP482" s="561"/>
      <c r="AQ482" s="278">
        <f t="shared" si="4412"/>
        <v>0</v>
      </c>
      <c r="AR482" s="561"/>
      <c r="AS482" s="278">
        <f t="shared" si="4413"/>
        <v>0</v>
      </c>
      <c r="AT482" s="561"/>
      <c r="AU482" s="278">
        <f t="shared" si="4414"/>
        <v>0</v>
      </c>
      <c r="AV482" s="561"/>
      <c r="AW482" s="278">
        <f t="shared" si="4415"/>
        <v>0</v>
      </c>
      <c r="AX482" s="561"/>
      <c r="AY482" s="278">
        <f t="shared" si="4416"/>
        <v>0</v>
      </c>
      <c r="AZ482" s="561"/>
      <c r="BA482" s="278">
        <f t="shared" si="4417"/>
        <v>0</v>
      </c>
      <c r="BB482" s="561"/>
      <c r="BC482" s="278">
        <f t="shared" si="4418"/>
        <v>0</v>
      </c>
      <c r="BD482" s="279"/>
      <c r="BE482" s="278">
        <f t="shared" si="4419"/>
        <v>0</v>
      </c>
      <c r="BF482" s="279"/>
      <c r="BG482" s="278">
        <f t="shared" si="4420"/>
        <v>0</v>
      </c>
      <c r="BH482" s="279"/>
      <c r="BI482" s="278">
        <f t="shared" si="4421"/>
        <v>0</v>
      </c>
      <c r="BJ482" s="279"/>
      <c r="BK482" s="278">
        <f t="shared" si="4422"/>
        <v>0</v>
      </c>
      <c r="BL482" s="279"/>
      <c r="BM482" s="278">
        <f t="shared" si="4423"/>
        <v>0</v>
      </c>
      <c r="BN482" s="279"/>
      <c r="BO482" s="278">
        <f t="shared" si="4424"/>
        <v>0</v>
      </c>
      <c r="BP482" s="279"/>
      <c r="BQ482" s="563">
        <f t="shared" si="4425"/>
        <v>0</v>
      </c>
      <c r="BR482" s="322">
        <f t="shared" si="4263"/>
        <v>0</v>
      </c>
      <c r="BS482" s="284" t="b">
        <f>D482='Orçamento Detalhado'!J488</f>
        <v>1</v>
      </c>
    </row>
    <row r="483" spans="2:71" ht="18" customHeight="1" outlineLevel="2" thickTop="1" thickBot="1">
      <c r="B483" s="213" t="s">
        <v>974</v>
      </c>
      <c r="C483" s="275" t="str">
        <f>IF(VLOOKUP(B483,'Orçamento Detalhado'!$A$11:$I$531,4,)="","",(VLOOKUP(B483,'Orçamento Detalhado'!$A$11:$I$531,4,)))</f>
        <v/>
      </c>
      <c r="D483" s="276" t="str">
        <f>IF(B483="","",VLOOKUP($B483,'Orçamento Detalhado'!$A$11:$J$531,10,))</f>
        <v/>
      </c>
      <c r="E483" s="277">
        <f t="shared" si="4426"/>
        <v>0</v>
      </c>
      <c r="F483" s="574">
        <v>477</v>
      </c>
      <c r="G483" s="278">
        <f t="shared" si="4394"/>
        <v>0</v>
      </c>
      <c r="H483" s="279"/>
      <c r="I483" s="278">
        <f t="shared" si="4395"/>
        <v>0</v>
      </c>
      <c r="J483" s="279"/>
      <c r="K483" s="278">
        <f t="shared" si="4396"/>
        <v>0</v>
      </c>
      <c r="L483" s="279"/>
      <c r="M483" s="278">
        <f t="shared" si="4397"/>
        <v>0</v>
      </c>
      <c r="N483" s="279"/>
      <c r="O483" s="278">
        <f t="shared" si="4398"/>
        <v>0</v>
      </c>
      <c r="P483" s="279"/>
      <c r="Q483" s="278">
        <f t="shared" si="4399"/>
        <v>0</v>
      </c>
      <c r="R483" s="279"/>
      <c r="S483" s="278">
        <f t="shared" si="4400"/>
        <v>0</v>
      </c>
      <c r="T483" s="279"/>
      <c r="U483" s="278">
        <f t="shared" si="4401"/>
        <v>0</v>
      </c>
      <c r="V483" s="279"/>
      <c r="W483" s="278">
        <f t="shared" si="4402"/>
        <v>0</v>
      </c>
      <c r="X483" s="279"/>
      <c r="Y483" s="278">
        <f t="shared" si="4403"/>
        <v>0</v>
      </c>
      <c r="Z483" s="279"/>
      <c r="AA483" s="278">
        <f t="shared" si="4404"/>
        <v>0</v>
      </c>
      <c r="AB483" s="279"/>
      <c r="AC483" s="278">
        <f t="shared" si="4405"/>
        <v>0</v>
      </c>
      <c r="AD483" s="279"/>
      <c r="AE483" s="278">
        <f t="shared" si="4406"/>
        <v>0</v>
      </c>
      <c r="AF483" s="279"/>
      <c r="AG483" s="278">
        <f t="shared" si="4407"/>
        <v>0</v>
      </c>
      <c r="AH483" s="279"/>
      <c r="AI483" s="278">
        <f t="shared" si="4408"/>
        <v>0</v>
      </c>
      <c r="AJ483" s="561"/>
      <c r="AK483" s="278">
        <f t="shared" si="4409"/>
        <v>0</v>
      </c>
      <c r="AL483" s="561"/>
      <c r="AM483" s="278">
        <f t="shared" si="4410"/>
        <v>0</v>
      </c>
      <c r="AN483" s="561"/>
      <c r="AO483" s="278">
        <f t="shared" si="4411"/>
        <v>0</v>
      </c>
      <c r="AP483" s="561"/>
      <c r="AQ483" s="278">
        <f t="shared" si="4412"/>
        <v>0</v>
      </c>
      <c r="AR483" s="561"/>
      <c r="AS483" s="278">
        <f t="shared" si="4413"/>
        <v>0</v>
      </c>
      <c r="AT483" s="561"/>
      <c r="AU483" s="278">
        <f t="shared" si="4414"/>
        <v>0</v>
      </c>
      <c r="AV483" s="561"/>
      <c r="AW483" s="278">
        <f t="shared" si="4415"/>
        <v>0</v>
      </c>
      <c r="AX483" s="561"/>
      <c r="AY483" s="278">
        <f t="shared" si="4416"/>
        <v>0</v>
      </c>
      <c r="AZ483" s="561"/>
      <c r="BA483" s="278">
        <f t="shared" si="4417"/>
        <v>0</v>
      </c>
      <c r="BB483" s="561"/>
      <c r="BC483" s="278">
        <f t="shared" si="4418"/>
        <v>0</v>
      </c>
      <c r="BD483" s="279"/>
      <c r="BE483" s="278">
        <f t="shared" si="4419"/>
        <v>0</v>
      </c>
      <c r="BF483" s="279"/>
      <c r="BG483" s="278">
        <f t="shared" si="4420"/>
        <v>0</v>
      </c>
      <c r="BH483" s="279"/>
      <c r="BI483" s="278">
        <f t="shared" si="4421"/>
        <v>0</v>
      </c>
      <c r="BJ483" s="279"/>
      <c r="BK483" s="278">
        <f t="shared" si="4422"/>
        <v>0</v>
      </c>
      <c r="BL483" s="279"/>
      <c r="BM483" s="278">
        <f t="shared" si="4423"/>
        <v>0</v>
      </c>
      <c r="BN483" s="279"/>
      <c r="BO483" s="278">
        <f t="shared" si="4424"/>
        <v>0</v>
      </c>
      <c r="BP483" s="279"/>
      <c r="BQ483" s="563">
        <f t="shared" si="4425"/>
        <v>0</v>
      </c>
      <c r="BR483" s="322">
        <f t="shared" si="4263"/>
        <v>0</v>
      </c>
      <c r="BS483" s="284" t="b">
        <f>D483='Orçamento Detalhado'!J489</f>
        <v>1</v>
      </c>
    </row>
    <row r="484" spans="2:71" ht="18" customHeight="1" outlineLevel="2" thickTop="1" thickBot="1">
      <c r="B484" s="213" t="s">
        <v>975</v>
      </c>
      <c r="C484" s="275" t="str">
        <f>IF(VLOOKUP(B484,'Orçamento Detalhado'!$A$11:$I$531,4,)="","",(VLOOKUP(B484,'Orçamento Detalhado'!$A$11:$I$531,4,)))</f>
        <v/>
      </c>
      <c r="D484" s="276" t="str">
        <f>IF(B484="","",VLOOKUP($B484,'Orçamento Detalhado'!$A$11:$J$531,10,))</f>
        <v/>
      </c>
      <c r="E484" s="277">
        <f t="shared" si="4426"/>
        <v>0</v>
      </c>
      <c r="F484" s="574">
        <v>478</v>
      </c>
      <c r="G484" s="278">
        <f t="shared" ref="G484:G485" si="4427">IFERROR($D484*H484,0)</f>
        <v>0</v>
      </c>
      <c r="H484" s="279"/>
      <c r="I484" s="278">
        <f t="shared" ref="I484:I485" si="4428">IFERROR($D484*J484,0)</f>
        <v>0</v>
      </c>
      <c r="J484" s="279"/>
      <c r="K484" s="278">
        <f t="shared" ref="K484:K485" si="4429">IFERROR($D484*L484,0)</f>
        <v>0</v>
      </c>
      <c r="L484" s="279"/>
      <c r="M484" s="278">
        <f t="shared" ref="M484:M485" si="4430">IFERROR($D484*N484,0)</f>
        <v>0</v>
      </c>
      <c r="N484" s="279"/>
      <c r="O484" s="278">
        <f t="shared" ref="O484:O485" si="4431">IFERROR($D484*P484,0)</f>
        <v>0</v>
      </c>
      <c r="P484" s="279"/>
      <c r="Q484" s="278">
        <f t="shared" ref="Q484:Q485" si="4432">IFERROR($D484*R484,0)</f>
        <v>0</v>
      </c>
      <c r="R484" s="279"/>
      <c r="S484" s="278">
        <f t="shared" ref="S484:S485" si="4433">IFERROR($D484*T484,0)</f>
        <v>0</v>
      </c>
      <c r="T484" s="279"/>
      <c r="U484" s="278">
        <f t="shared" ref="U484:U485" si="4434">IFERROR($D484*V484,0)</f>
        <v>0</v>
      </c>
      <c r="V484" s="279"/>
      <c r="W484" s="278">
        <f t="shared" ref="W484:W485" si="4435">IFERROR($D484*X484,0)</f>
        <v>0</v>
      </c>
      <c r="X484" s="279"/>
      <c r="Y484" s="278">
        <f t="shared" ref="Y484:Y485" si="4436">IFERROR($D484*Z484,0)</f>
        <v>0</v>
      </c>
      <c r="Z484" s="279"/>
      <c r="AA484" s="278">
        <f t="shared" ref="AA484:AA485" si="4437">IFERROR($D484*AB484,0)</f>
        <v>0</v>
      </c>
      <c r="AB484" s="279"/>
      <c r="AC484" s="278">
        <f t="shared" ref="AC484:AC485" si="4438">IFERROR($D484*AD484,0)</f>
        <v>0</v>
      </c>
      <c r="AD484" s="279"/>
      <c r="AE484" s="278">
        <f t="shared" ref="AE484:AE485" si="4439">IFERROR($D484*AF484,0)</f>
        <v>0</v>
      </c>
      <c r="AF484" s="279"/>
      <c r="AG484" s="278">
        <f t="shared" ref="AG484:AG485" si="4440">IFERROR($D484*AH484,0)</f>
        <v>0</v>
      </c>
      <c r="AH484" s="279"/>
      <c r="AI484" s="278">
        <f t="shared" ref="AI484:AI485" si="4441">IFERROR($D484*AJ484,0)</f>
        <v>0</v>
      </c>
      <c r="AJ484" s="561"/>
      <c r="AK484" s="278">
        <f t="shared" ref="AK484:AK485" si="4442">IFERROR($D484*AL484,0)</f>
        <v>0</v>
      </c>
      <c r="AL484" s="561"/>
      <c r="AM484" s="278">
        <f t="shared" ref="AM484:AM485" si="4443">IFERROR($D484*AN484,0)</f>
        <v>0</v>
      </c>
      <c r="AN484" s="561"/>
      <c r="AO484" s="278">
        <f t="shared" ref="AO484:AO485" si="4444">IFERROR($D484*AP484,0)</f>
        <v>0</v>
      </c>
      <c r="AP484" s="561"/>
      <c r="AQ484" s="278">
        <f t="shared" ref="AQ484:AQ485" si="4445">IFERROR($D484*AR484,0)</f>
        <v>0</v>
      </c>
      <c r="AR484" s="561"/>
      <c r="AS484" s="278">
        <f t="shared" ref="AS484:AS485" si="4446">IFERROR($D484*AT484,0)</f>
        <v>0</v>
      </c>
      <c r="AT484" s="561"/>
      <c r="AU484" s="278">
        <f t="shared" ref="AU484:AU485" si="4447">IFERROR($D484*AV484,0)</f>
        <v>0</v>
      </c>
      <c r="AV484" s="561"/>
      <c r="AW484" s="278">
        <f t="shared" ref="AW484:AW485" si="4448">IFERROR($D484*AX484,0)</f>
        <v>0</v>
      </c>
      <c r="AX484" s="561"/>
      <c r="AY484" s="278">
        <f t="shared" ref="AY484:AY485" si="4449">IFERROR($D484*AZ484,0)</f>
        <v>0</v>
      </c>
      <c r="AZ484" s="561"/>
      <c r="BA484" s="278">
        <f t="shared" ref="BA484:BA485" si="4450">IFERROR($D484*BB484,0)</f>
        <v>0</v>
      </c>
      <c r="BB484" s="561"/>
      <c r="BC484" s="278">
        <f t="shared" ref="BC484:BC485" si="4451">IFERROR($D484*BD484,0)</f>
        <v>0</v>
      </c>
      <c r="BD484" s="279"/>
      <c r="BE484" s="278">
        <f t="shared" ref="BE484:BE485" si="4452">IFERROR($D484*BF484,0)</f>
        <v>0</v>
      </c>
      <c r="BF484" s="279"/>
      <c r="BG484" s="278">
        <f t="shared" ref="BG484:BG485" si="4453">IFERROR($D484*BH484,0)</f>
        <v>0</v>
      </c>
      <c r="BH484" s="279"/>
      <c r="BI484" s="278">
        <f t="shared" ref="BI484:BI485" si="4454">IFERROR($D484*BJ484,0)</f>
        <v>0</v>
      </c>
      <c r="BJ484" s="279"/>
      <c r="BK484" s="278">
        <f t="shared" ref="BK484:BK485" si="4455">IFERROR($D484*BL484,0)</f>
        <v>0</v>
      </c>
      <c r="BL484" s="279"/>
      <c r="BM484" s="278">
        <f t="shared" ref="BM484:BM485" si="4456">IFERROR($D484*BN484,0)</f>
        <v>0</v>
      </c>
      <c r="BN484" s="279"/>
      <c r="BO484" s="278">
        <f t="shared" ref="BO484:BO485" si="4457">IFERROR($D484*BP484,0)</f>
        <v>0</v>
      </c>
      <c r="BP484" s="279"/>
      <c r="BQ484" s="563">
        <f t="shared" ref="BQ484:BQ485" si="4458">SUM(BN484,BL484,BJ484,BH484,BF484,BD484,BB484,AZ484,AX484,AV484,AT484,AR484,AP484,AN484,AL484,AJ484,AH484,AF484,AD484,AB484,Z484,X484,V484,T484,R484,P484,N484,L484,J484,H484,BP484)</f>
        <v>0</v>
      </c>
      <c r="BR484" s="322">
        <f t="shared" si="4263"/>
        <v>0</v>
      </c>
      <c r="BS484" s="284" t="b">
        <f>D484='Orçamento Detalhado'!J490</f>
        <v>1</v>
      </c>
    </row>
    <row r="485" spans="2:71" ht="18" customHeight="1" outlineLevel="2" thickTop="1" thickBot="1">
      <c r="B485" s="213" t="s">
        <v>976</v>
      </c>
      <c r="C485" s="275" t="str">
        <f>IF(VLOOKUP(B485,'Orçamento Detalhado'!$A$11:$I$531,4,)="","",(VLOOKUP(B485,'Orçamento Detalhado'!$A$11:$I$531,4,)))</f>
        <v/>
      </c>
      <c r="D485" s="276" t="str">
        <f>IF(B485="","",VLOOKUP($B485,'Orçamento Detalhado'!$A$11:$J$531,10,))</f>
        <v/>
      </c>
      <c r="E485" s="277">
        <f t="shared" si="4426"/>
        <v>0</v>
      </c>
      <c r="F485" s="574">
        <v>479</v>
      </c>
      <c r="G485" s="278">
        <f t="shared" si="4427"/>
        <v>0</v>
      </c>
      <c r="H485" s="279"/>
      <c r="I485" s="278">
        <f t="shared" si="4428"/>
        <v>0</v>
      </c>
      <c r="J485" s="279"/>
      <c r="K485" s="278">
        <f t="shared" si="4429"/>
        <v>0</v>
      </c>
      <c r="L485" s="279"/>
      <c r="M485" s="278">
        <f t="shared" si="4430"/>
        <v>0</v>
      </c>
      <c r="N485" s="279"/>
      <c r="O485" s="278">
        <f t="shared" si="4431"/>
        <v>0</v>
      </c>
      <c r="P485" s="279"/>
      <c r="Q485" s="278">
        <f t="shared" si="4432"/>
        <v>0</v>
      </c>
      <c r="R485" s="279"/>
      <c r="S485" s="278">
        <f t="shared" si="4433"/>
        <v>0</v>
      </c>
      <c r="T485" s="279"/>
      <c r="U485" s="278">
        <f t="shared" si="4434"/>
        <v>0</v>
      </c>
      <c r="V485" s="279"/>
      <c r="W485" s="278">
        <f t="shared" si="4435"/>
        <v>0</v>
      </c>
      <c r="X485" s="279"/>
      <c r="Y485" s="278">
        <f t="shared" si="4436"/>
        <v>0</v>
      </c>
      <c r="Z485" s="279"/>
      <c r="AA485" s="278">
        <f t="shared" si="4437"/>
        <v>0</v>
      </c>
      <c r="AB485" s="279"/>
      <c r="AC485" s="278">
        <f t="shared" si="4438"/>
        <v>0</v>
      </c>
      <c r="AD485" s="279"/>
      <c r="AE485" s="278">
        <f t="shared" si="4439"/>
        <v>0</v>
      </c>
      <c r="AF485" s="279"/>
      <c r="AG485" s="278">
        <f t="shared" si="4440"/>
        <v>0</v>
      </c>
      <c r="AH485" s="279"/>
      <c r="AI485" s="278">
        <f t="shared" si="4441"/>
        <v>0</v>
      </c>
      <c r="AJ485" s="561"/>
      <c r="AK485" s="278">
        <f t="shared" si="4442"/>
        <v>0</v>
      </c>
      <c r="AL485" s="561"/>
      <c r="AM485" s="278">
        <f t="shared" si="4443"/>
        <v>0</v>
      </c>
      <c r="AN485" s="561"/>
      <c r="AO485" s="278">
        <f t="shared" si="4444"/>
        <v>0</v>
      </c>
      <c r="AP485" s="561"/>
      <c r="AQ485" s="278">
        <f t="shared" si="4445"/>
        <v>0</v>
      </c>
      <c r="AR485" s="561"/>
      <c r="AS485" s="278">
        <f t="shared" si="4446"/>
        <v>0</v>
      </c>
      <c r="AT485" s="561"/>
      <c r="AU485" s="278">
        <f t="shared" si="4447"/>
        <v>0</v>
      </c>
      <c r="AV485" s="561"/>
      <c r="AW485" s="278">
        <f t="shared" si="4448"/>
        <v>0</v>
      </c>
      <c r="AX485" s="561"/>
      <c r="AY485" s="278">
        <f t="shared" si="4449"/>
        <v>0</v>
      </c>
      <c r="AZ485" s="561"/>
      <c r="BA485" s="278">
        <f t="shared" si="4450"/>
        <v>0</v>
      </c>
      <c r="BB485" s="561"/>
      <c r="BC485" s="278">
        <f t="shared" si="4451"/>
        <v>0</v>
      </c>
      <c r="BD485" s="279"/>
      <c r="BE485" s="278">
        <f t="shared" si="4452"/>
        <v>0</v>
      </c>
      <c r="BF485" s="279"/>
      <c r="BG485" s="278">
        <f t="shared" si="4453"/>
        <v>0</v>
      </c>
      <c r="BH485" s="279"/>
      <c r="BI485" s="278">
        <f t="shared" si="4454"/>
        <v>0</v>
      </c>
      <c r="BJ485" s="279"/>
      <c r="BK485" s="278">
        <f t="shared" si="4455"/>
        <v>0</v>
      </c>
      <c r="BL485" s="279"/>
      <c r="BM485" s="278">
        <f t="shared" si="4456"/>
        <v>0</v>
      </c>
      <c r="BN485" s="279"/>
      <c r="BO485" s="278">
        <f t="shared" si="4457"/>
        <v>0</v>
      </c>
      <c r="BP485" s="279"/>
      <c r="BQ485" s="563">
        <f t="shared" si="4458"/>
        <v>0</v>
      </c>
      <c r="BR485" s="322">
        <f t="shared" si="4263"/>
        <v>0</v>
      </c>
      <c r="BS485" s="284" t="b">
        <f>D485='Orçamento Detalhado'!J491</f>
        <v>1</v>
      </c>
    </row>
    <row r="486" spans="2:71" ht="18" customHeight="1" outlineLevel="2" thickTop="1" thickBot="1">
      <c r="B486" s="213" t="s">
        <v>977</v>
      </c>
      <c r="C486" s="275" t="str">
        <f>IF(VLOOKUP(B486,'Orçamento Detalhado'!$A$11:$I$531,4,)="","",(VLOOKUP(B486,'Orçamento Detalhado'!$A$11:$I$531,4,)))</f>
        <v/>
      </c>
      <c r="D486" s="276" t="str">
        <f>IF(B486="","",VLOOKUP($B486,'Orçamento Detalhado'!$A$11:$J$531,10,))</f>
        <v/>
      </c>
      <c r="E486" s="277">
        <f t="shared" si="4426"/>
        <v>0</v>
      </c>
      <c r="F486" s="574">
        <v>480</v>
      </c>
      <c r="G486" s="278">
        <f t="shared" si="4394"/>
        <v>0</v>
      </c>
      <c r="H486" s="279"/>
      <c r="I486" s="278">
        <f t="shared" si="4395"/>
        <v>0</v>
      </c>
      <c r="J486" s="279"/>
      <c r="K486" s="278">
        <f t="shared" si="4396"/>
        <v>0</v>
      </c>
      <c r="L486" s="279"/>
      <c r="M486" s="278">
        <f t="shared" si="4397"/>
        <v>0</v>
      </c>
      <c r="N486" s="279"/>
      <c r="O486" s="278">
        <f t="shared" si="4398"/>
        <v>0</v>
      </c>
      <c r="P486" s="279"/>
      <c r="Q486" s="278">
        <f t="shared" si="4399"/>
        <v>0</v>
      </c>
      <c r="R486" s="279"/>
      <c r="S486" s="278">
        <f t="shared" si="4400"/>
        <v>0</v>
      </c>
      <c r="T486" s="279"/>
      <c r="U486" s="278">
        <f t="shared" si="4401"/>
        <v>0</v>
      </c>
      <c r="V486" s="279"/>
      <c r="W486" s="278">
        <f t="shared" si="4402"/>
        <v>0</v>
      </c>
      <c r="X486" s="279"/>
      <c r="Y486" s="278">
        <f t="shared" si="4403"/>
        <v>0</v>
      </c>
      <c r="Z486" s="279"/>
      <c r="AA486" s="278">
        <f t="shared" si="4404"/>
        <v>0</v>
      </c>
      <c r="AB486" s="279"/>
      <c r="AC486" s="278">
        <f t="shared" si="4405"/>
        <v>0</v>
      </c>
      <c r="AD486" s="279"/>
      <c r="AE486" s="278">
        <f t="shared" si="4406"/>
        <v>0</v>
      </c>
      <c r="AF486" s="279"/>
      <c r="AG486" s="278">
        <f t="shared" si="4407"/>
        <v>0</v>
      </c>
      <c r="AH486" s="279"/>
      <c r="AI486" s="278">
        <f t="shared" si="4408"/>
        <v>0</v>
      </c>
      <c r="AJ486" s="561" t="s">
        <v>1053</v>
      </c>
      <c r="AK486" s="278">
        <f t="shared" si="4409"/>
        <v>0</v>
      </c>
      <c r="AL486" s="561" t="s">
        <v>1053</v>
      </c>
      <c r="AM486" s="278">
        <f t="shared" si="4410"/>
        <v>0</v>
      </c>
      <c r="AN486" s="561" t="s">
        <v>1053</v>
      </c>
      <c r="AO486" s="278">
        <f t="shared" si="4411"/>
        <v>0</v>
      </c>
      <c r="AP486" s="561" t="s">
        <v>1053</v>
      </c>
      <c r="AQ486" s="278">
        <f t="shared" si="4412"/>
        <v>0</v>
      </c>
      <c r="AR486" s="561" t="s">
        <v>1053</v>
      </c>
      <c r="AS486" s="278">
        <f t="shared" si="4413"/>
        <v>0</v>
      </c>
      <c r="AT486" s="561" t="s">
        <v>1053</v>
      </c>
      <c r="AU486" s="278">
        <f t="shared" si="4414"/>
        <v>0</v>
      </c>
      <c r="AV486" s="561" t="s">
        <v>1053</v>
      </c>
      <c r="AW486" s="278">
        <f t="shared" si="4415"/>
        <v>0</v>
      </c>
      <c r="AX486" s="561" t="s">
        <v>1053</v>
      </c>
      <c r="AY486" s="278">
        <f t="shared" si="4416"/>
        <v>0</v>
      </c>
      <c r="AZ486" s="561" t="s">
        <v>1053</v>
      </c>
      <c r="BA486" s="278">
        <f t="shared" si="4417"/>
        <v>0</v>
      </c>
      <c r="BB486" s="561" t="s">
        <v>1053</v>
      </c>
      <c r="BC486" s="278">
        <f t="shared" si="4418"/>
        <v>0</v>
      </c>
      <c r="BD486" s="279"/>
      <c r="BE486" s="278">
        <f t="shared" si="4419"/>
        <v>0</v>
      </c>
      <c r="BF486" s="279"/>
      <c r="BG486" s="278">
        <f t="shared" si="4420"/>
        <v>0</v>
      </c>
      <c r="BH486" s="279"/>
      <c r="BI486" s="278">
        <f t="shared" si="4421"/>
        <v>0</v>
      </c>
      <c r="BJ486" s="279"/>
      <c r="BK486" s="278">
        <f t="shared" si="4422"/>
        <v>0</v>
      </c>
      <c r="BL486" s="279"/>
      <c r="BM486" s="278">
        <f t="shared" si="4423"/>
        <v>0</v>
      </c>
      <c r="BN486" s="279"/>
      <c r="BO486" s="278">
        <f t="shared" si="4424"/>
        <v>0</v>
      </c>
      <c r="BP486" s="279"/>
      <c r="BQ486" s="563">
        <f t="shared" si="4425"/>
        <v>0</v>
      </c>
      <c r="BR486" s="322">
        <f t="shared" si="4263"/>
        <v>0</v>
      </c>
      <c r="BS486" s="284" t="b">
        <f>D486='Orçamento Detalhado'!J492</f>
        <v>1</v>
      </c>
    </row>
    <row r="487" spans="2:71" ht="18" customHeight="1" thickTop="1" thickBot="1">
      <c r="B487" s="225">
        <v>5</v>
      </c>
      <c r="C487" s="222" t="str">
        <f>IF(B487="","",VLOOKUP(B487,'Orçamento Detalhado'!$A$11:$I$531,4,))</f>
        <v>INFRA-ESTRUTURA EXTERNA (com BDI)</v>
      </c>
      <c r="D487" s="261">
        <f>SUM(D488:D499)</f>
        <v>0</v>
      </c>
      <c r="E487" s="262">
        <f t="shared" si="4426"/>
        <v>0</v>
      </c>
      <c r="F487" s="574">
        <v>481</v>
      </c>
      <c r="G487" s="261">
        <f>SUM(G488:G499)</f>
        <v>0</v>
      </c>
      <c r="H487" s="262">
        <f>IFERROR(G487/$D487,0)</f>
        <v>0</v>
      </c>
      <c r="I487" s="261">
        <f>SUM(I488:I499)</f>
        <v>0</v>
      </c>
      <c r="J487" s="262">
        <f t="shared" ref="J487:BP487" si="4459">IFERROR(I487/$D487,0)</f>
        <v>0</v>
      </c>
      <c r="K487" s="261">
        <f t="shared" ref="K487" si="4460">SUM(K488:K499)</f>
        <v>0</v>
      </c>
      <c r="L487" s="262">
        <f t="shared" si="4459"/>
        <v>0</v>
      </c>
      <c r="M487" s="261">
        <f t="shared" ref="M487" si="4461">SUM(M488:M499)</f>
        <v>0</v>
      </c>
      <c r="N487" s="262">
        <f t="shared" si="4459"/>
        <v>0</v>
      </c>
      <c r="O487" s="261">
        <f t="shared" ref="O487" si="4462">SUM(O488:O499)</f>
        <v>0</v>
      </c>
      <c r="P487" s="262">
        <f t="shared" si="4459"/>
        <v>0</v>
      </c>
      <c r="Q487" s="261">
        <f t="shared" ref="Q487" si="4463">SUM(Q488:Q499)</f>
        <v>0</v>
      </c>
      <c r="R487" s="262">
        <f t="shared" si="4459"/>
        <v>0</v>
      </c>
      <c r="S487" s="261">
        <f t="shared" ref="S487" si="4464">SUM(S488:S499)</f>
        <v>0</v>
      </c>
      <c r="T487" s="262">
        <f t="shared" si="4459"/>
        <v>0</v>
      </c>
      <c r="U487" s="261">
        <f t="shared" ref="U487" si="4465">SUM(U488:U499)</f>
        <v>0</v>
      </c>
      <c r="V487" s="262">
        <f t="shared" si="4459"/>
        <v>0</v>
      </c>
      <c r="W487" s="261">
        <f t="shared" ref="W487" si="4466">SUM(W488:W499)</f>
        <v>0</v>
      </c>
      <c r="X487" s="262">
        <f t="shared" si="4459"/>
        <v>0</v>
      </c>
      <c r="Y487" s="261">
        <f t="shared" ref="Y487" si="4467">SUM(Y488:Y499)</f>
        <v>0</v>
      </c>
      <c r="Z487" s="262">
        <f t="shared" si="4459"/>
        <v>0</v>
      </c>
      <c r="AA487" s="261">
        <f t="shared" ref="AA487" si="4468">SUM(AA488:AA499)</f>
        <v>0</v>
      </c>
      <c r="AB487" s="262">
        <f t="shared" si="4459"/>
        <v>0</v>
      </c>
      <c r="AC487" s="261">
        <f t="shared" ref="AC487" si="4469">SUM(AC488:AC499)</f>
        <v>0</v>
      </c>
      <c r="AD487" s="262">
        <f t="shared" si="4459"/>
        <v>0</v>
      </c>
      <c r="AE487" s="261">
        <f t="shared" ref="AE487" si="4470">SUM(AE488:AE499)</f>
        <v>0</v>
      </c>
      <c r="AF487" s="262">
        <f t="shared" si="4459"/>
        <v>0</v>
      </c>
      <c r="AG487" s="261">
        <f t="shared" ref="AG487" si="4471">SUM(AG488:AG499)</f>
        <v>0</v>
      </c>
      <c r="AH487" s="262">
        <f t="shared" si="4459"/>
        <v>0</v>
      </c>
      <c r="AI487" s="261">
        <f t="shared" ref="AI487" si="4472">SUM(AI488:AI499)</f>
        <v>0</v>
      </c>
      <c r="AJ487" s="262">
        <f t="shared" si="4459"/>
        <v>0</v>
      </c>
      <c r="AK487" s="261">
        <f t="shared" ref="AK487" si="4473">SUM(AK488:AK499)</f>
        <v>0</v>
      </c>
      <c r="AL487" s="262">
        <f t="shared" si="4459"/>
        <v>0</v>
      </c>
      <c r="AM487" s="261">
        <f t="shared" ref="AM487" si="4474">SUM(AM488:AM499)</f>
        <v>0</v>
      </c>
      <c r="AN487" s="262">
        <f t="shared" si="4459"/>
        <v>0</v>
      </c>
      <c r="AO487" s="261">
        <f t="shared" ref="AO487" si="4475">SUM(AO488:AO499)</f>
        <v>0</v>
      </c>
      <c r="AP487" s="262">
        <f t="shared" si="4459"/>
        <v>0</v>
      </c>
      <c r="AQ487" s="261">
        <f t="shared" ref="AQ487" si="4476">SUM(AQ488:AQ499)</f>
        <v>0</v>
      </c>
      <c r="AR487" s="262">
        <f t="shared" si="4459"/>
        <v>0</v>
      </c>
      <c r="AS487" s="261">
        <f t="shared" ref="AS487" si="4477">SUM(AS488:AS499)</f>
        <v>0</v>
      </c>
      <c r="AT487" s="262">
        <f t="shared" si="4459"/>
        <v>0</v>
      </c>
      <c r="AU487" s="261">
        <f t="shared" ref="AU487" si="4478">SUM(AU488:AU499)</f>
        <v>0</v>
      </c>
      <c r="AV487" s="262">
        <f t="shared" si="4459"/>
        <v>0</v>
      </c>
      <c r="AW487" s="261">
        <f t="shared" ref="AW487" si="4479">SUM(AW488:AW499)</f>
        <v>0</v>
      </c>
      <c r="AX487" s="262">
        <f t="shared" si="4459"/>
        <v>0</v>
      </c>
      <c r="AY487" s="261">
        <f t="shared" ref="AY487" si="4480">SUM(AY488:AY499)</f>
        <v>0</v>
      </c>
      <c r="AZ487" s="262">
        <f t="shared" si="4459"/>
        <v>0</v>
      </c>
      <c r="BA487" s="261">
        <f t="shared" ref="BA487" si="4481">SUM(BA488:BA499)</f>
        <v>0</v>
      </c>
      <c r="BB487" s="262">
        <f t="shared" si="4459"/>
        <v>0</v>
      </c>
      <c r="BC487" s="261">
        <f t="shared" ref="BC487" si="4482">SUM(BC488:BC499)</f>
        <v>0</v>
      </c>
      <c r="BD487" s="262">
        <f t="shared" si="4459"/>
        <v>0</v>
      </c>
      <c r="BE487" s="261">
        <f t="shared" ref="BE487" si="4483">SUM(BE488:BE499)</f>
        <v>0</v>
      </c>
      <c r="BF487" s="262">
        <f t="shared" si="4459"/>
        <v>0</v>
      </c>
      <c r="BG487" s="261">
        <f t="shared" ref="BG487" si="4484">SUM(BG488:BG499)</f>
        <v>0</v>
      </c>
      <c r="BH487" s="262">
        <f t="shared" si="4459"/>
        <v>0</v>
      </c>
      <c r="BI487" s="261">
        <f t="shared" ref="BI487" si="4485">SUM(BI488:BI499)</f>
        <v>0</v>
      </c>
      <c r="BJ487" s="262">
        <f t="shared" si="4459"/>
        <v>0</v>
      </c>
      <c r="BK487" s="261">
        <f t="shared" ref="BK487" si="4486">SUM(BK488:BK499)</f>
        <v>0</v>
      </c>
      <c r="BL487" s="262">
        <f t="shared" si="4459"/>
        <v>0</v>
      </c>
      <c r="BM487" s="261">
        <f t="shared" ref="BM487" si="4487">SUM(BM488:BM499)</f>
        <v>0</v>
      </c>
      <c r="BN487" s="262">
        <f t="shared" si="4459"/>
        <v>0</v>
      </c>
      <c r="BO487" s="261">
        <f>SUM(BO488:BO499)</f>
        <v>0</v>
      </c>
      <c r="BP487" s="262">
        <f t="shared" si="4459"/>
        <v>0</v>
      </c>
      <c r="BQ487" s="563">
        <f t="shared" ref="BQ487:BQ500" si="4488">SUM(BN487,BL487,BJ487,BH487,BF487,BD487,BB487,AZ487,AX487,AV487,AT487,AR487,AP487,AN487,AL487,AJ487,AH487,AF487,AD487,AB487,Z487,X487,V487,T487,R487,P487,N487,L487,J487,H487,BP487)</f>
        <v>0</v>
      </c>
      <c r="BR487" s="322">
        <f t="shared" si="4263"/>
        <v>0</v>
      </c>
      <c r="BS487" s="284" t="b">
        <f>D487='Orçamento Detalhado'!J493</f>
        <v>1</v>
      </c>
    </row>
    <row r="488" spans="2:71" ht="18" customHeight="1" outlineLevel="2" thickTop="1" thickBot="1">
      <c r="B488" s="213" t="s">
        <v>978</v>
      </c>
      <c r="C488" s="275" t="str">
        <f>IF(VLOOKUP(B488,'Orçamento Detalhado'!$A$11:$I$531,4,)="","",(VLOOKUP(B488,'Orçamento Detalhado'!$A$11:$I$531,4,)))</f>
        <v>Rede Água Potável</v>
      </c>
      <c r="D488" s="276" t="str">
        <f>IF(B488="","",VLOOKUP($B488,'Orçamento Detalhado'!$A$11:$J$531,10,))</f>
        <v/>
      </c>
      <c r="E488" s="277">
        <f t="shared" si="4426"/>
        <v>0</v>
      </c>
      <c r="F488" s="574">
        <v>482</v>
      </c>
      <c r="G488" s="278">
        <f t="shared" ref="G488:G495" si="4489">IFERROR($D488*H488,0)</f>
        <v>0</v>
      </c>
      <c r="H488" s="279"/>
      <c r="I488" s="278">
        <f t="shared" ref="I488:I495" si="4490">IFERROR($D488*J488,0)</f>
        <v>0</v>
      </c>
      <c r="J488" s="279"/>
      <c r="K488" s="278">
        <f t="shared" ref="K488:K495" si="4491">IFERROR($D488*L488,0)</f>
        <v>0</v>
      </c>
      <c r="L488" s="279"/>
      <c r="M488" s="278">
        <f t="shared" ref="M488:M495" si="4492">IFERROR($D488*N488,0)</f>
        <v>0</v>
      </c>
      <c r="N488" s="279"/>
      <c r="O488" s="278">
        <f t="shared" ref="O488:O495" si="4493">IFERROR($D488*P488,0)</f>
        <v>0</v>
      </c>
      <c r="P488" s="279"/>
      <c r="Q488" s="278">
        <f t="shared" ref="Q488:Q495" si="4494">IFERROR($D488*R488,0)</f>
        <v>0</v>
      </c>
      <c r="R488" s="279"/>
      <c r="S488" s="278">
        <f t="shared" ref="S488:S495" si="4495">IFERROR($D488*T488,0)</f>
        <v>0</v>
      </c>
      <c r="T488" s="279"/>
      <c r="U488" s="278">
        <f t="shared" ref="U488:U495" si="4496">IFERROR($D488*V488,0)</f>
        <v>0</v>
      </c>
      <c r="V488" s="279"/>
      <c r="W488" s="278">
        <f t="shared" ref="W488:W495" si="4497">IFERROR($D488*X488,0)</f>
        <v>0</v>
      </c>
      <c r="X488" s="279"/>
      <c r="Y488" s="278">
        <f t="shared" ref="Y488:Y495" si="4498">IFERROR($D488*Z488,0)</f>
        <v>0</v>
      </c>
      <c r="Z488" s="279"/>
      <c r="AA488" s="278">
        <f t="shared" ref="AA488:AA495" si="4499">IFERROR($D488*AB488,0)</f>
        <v>0</v>
      </c>
      <c r="AB488" s="279"/>
      <c r="AC488" s="278">
        <f t="shared" ref="AC488:AC495" si="4500">IFERROR($D488*AD488,0)</f>
        <v>0</v>
      </c>
      <c r="AD488" s="279"/>
      <c r="AE488" s="278">
        <f t="shared" ref="AE488:AE495" si="4501">IFERROR($D488*AF488,0)</f>
        <v>0</v>
      </c>
      <c r="AF488" s="561"/>
      <c r="AG488" s="278">
        <f t="shared" ref="AG488:AG495" si="4502">IFERROR($D488*AH488,0)</f>
        <v>0</v>
      </c>
      <c r="AH488" s="561"/>
      <c r="AI488" s="278">
        <f t="shared" ref="AI488:AI495" si="4503">IFERROR($D488*AJ488,0)</f>
        <v>0</v>
      </c>
      <c r="AJ488" s="561"/>
      <c r="AK488" s="278">
        <f t="shared" ref="AK488:AK495" si="4504">IFERROR($D488*AL488,0)</f>
        <v>0</v>
      </c>
      <c r="AL488" s="561"/>
      <c r="AM488" s="278">
        <f t="shared" ref="AM488:AM495" si="4505">IFERROR($D488*AN488,0)</f>
        <v>0</v>
      </c>
      <c r="AN488" s="561"/>
      <c r="AO488" s="278">
        <f t="shared" ref="AO488:AO495" si="4506">IFERROR($D488*AP488,0)</f>
        <v>0</v>
      </c>
      <c r="AP488" s="561"/>
      <c r="AQ488" s="278">
        <f t="shared" ref="AQ488:AQ495" si="4507">IFERROR($D488*AR488,0)</f>
        <v>0</v>
      </c>
      <c r="AR488" s="561"/>
      <c r="AS488" s="278">
        <f t="shared" ref="AS488:AS495" si="4508">IFERROR($D488*AT488,0)</f>
        <v>0</v>
      </c>
      <c r="AT488" s="279"/>
      <c r="AU488" s="278">
        <f t="shared" ref="AU488:AU495" si="4509">IFERROR($D488*AV488,0)</f>
        <v>0</v>
      </c>
      <c r="AV488" s="279"/>
      <c r="AW488" s="278">
        <f t="shared" ref="AW488:AW495" si="4510">IFERROR($D488*AX488,0)</f>
        <v>0</v>
      </c>
      <c r="AX488" s="279"/>
      <c r="AY488" s="278">
        <f t="shared" ref="AY488:AY495" si="4511">IFERROR($D488*AZ488,0)</f>
        <v>0</v>
      </c>
      <c r="AZ488" s="279"/>
      <c r="BA488" s="278">
        <f t="shared" ref="BA488:BA495" si="4512">IFERROR($D488*BB488,0)</f>
        <v>0</v>
      </c>
      <c r="BB488" s="279"/>
      <c r="BC488" s="278">
        <f t="shared" ref="BC488:BC495" si="4513">IFERROR($D488*BD488,0)</f>
        <v>0</v>
      </c>
      <c r="BD488" s="279"/>
      <c r="BE488" s="278">
        <f t="shared" ref="BE488:BE495" si="4514">IFERROR($D488*BF488,0)</f>
        <v>0</v>
      </c>
      <c r="BF488" s="279"/>
      <c r="BG488" s="278">
        <f t="shared" ref="BG488:BG495" si="4515">IFERROR($D488*BH488,0)</f>
        <v>0</v>
      </c>
      <c r="BH488" s="279"/>
      <c r="BI488" s="278">
        <f t="shared" ref="BI488:BI495" si="4516">IFERROR($D488*BJ488,0)</f>
        <v>0</v>
      </c>
      <c r="BJ488" s="279"/>
      <c r="BK488" s="278">
        <f t="shared" ref="BK488:BK495" si="4517">IFERROR($D488*BL488,0)</f>
        <v>0</v>
      </c>
      <c r="BL488" s="279"/>
      <c r="BM488" s="278">
        <f t="shared" ref="BM488:BM495" si="4518">IFERROR($D488*BN488,0)</f>
        <v>0</v>
      </c>
      <c r="BN488" s="279"/>
      <c r="BO488" s="278">
        <f t="shared" ref="BO488:BO495" si="4519">IFERROR($D488*BP488,0)</f>
        <v>0</v>
      </c>
      <c r="BP488" s="279"/>
      <c r="BQ488" s="563">
        <f t="shared" si="4488"/>
        <v>0</v>
      </c>
      <c r="BR488" s="322">
        <f t="shared" si="4263"/>
        <v>0</v>
      </c>
      <c r="BS488" s="284" t="b">
        <f>D488='Orçamento Detalhado'!J494</f>
        <v>1</v>
      </c>
    </row>
    <row r="489" spans="2:71" ht="18" customHeight="1" outlineLevel="2" thickTop="1" thickBot="1">
      <c r="B489" s="213" t="s">
        <v>980</v>
      </c>
      <c r="C489" s="275" t="str">
        <f>IF(VLOOKUP(B489,'Orçamento Detalhado'!$A$11:$I$531,4,)="","",(VLOOKUP(B489,'Orçamento Detalhado'!$A$11:$I$531,4,)))</f>
        <v>Esgoto</v>
      </c>
      <c r="D489" s="276" t="str">
        <f>IF(B489="","",VLOOKUP($B489,'Orçamento Detalhado'!$A$11:$J$531,10,))</f>
        <v/>
      </c>
      <c r="E489" s="277">
        <f t="shared" si="4426"/>
        <v>0</v>
      </c>
      <c r="F489" s="574">
        <v>483</v>
      </c>
      <c r="G489" s="278">
        <f t="shared" si="4489"/>
        <v>0</v>
      </c>
      <c r="H489" s="279"/>
      <c r="I489" s="278">
        <f t="shared" si="4490"/>
        <v>0</v>
      </c>
      <c r="J489" s="279"/>
      <c r="K489" s="278">
        <f t="shared" si="4491"/>
        <v>0</v>
      </c>
      <c r="L489" s="279"/>
      <c r="M489" s="278">
        <f t="shared" si="4492"/>
        <v>0</v>
      </c>
      <c r="N489" s="279"/>
      <c r="O489" s="278">
        <f t="shared" si="4493"/>
        <v>0</v>
      </c>
      <c r="P489" s="279"/>
      <c r="Q489" s="278">
        <f t="shared" si="4494"/>
        <v>0</v>
      </c>
      <c r="R489" s="279"/>
      <c r="S489" s="278">
        <f t="shared" si="4495"/>
        <v>0</v>
      </c>
      <c r="T489" s="279"/>
      <c r="U489" s="278">
        <f t="shared" si="4496"/>
        <v>0</v>
      </c>
      <c r="V489" s="279"/>
      <c r="W489" s="278">
        <f t="shared" si="4497"/>
        <v>0</v>
      </c>
      <c r="X489" s="279"/>
      <c r="Y489" s="278">
        <f t="shared" si="4498"/>
        <v>0</v>
      </c>
      <c r="Z489" s="279"/>
      <c r="AA489" s="278">
        <f t="shared" si="4499"/>
        <v>0</v>
      </c>
      <c r="AB489" s="279"/>
      <c r="AC489" s="278">
        <f t="shared" si="4500"/>
        <v>0</v>
      </c>
      <c r="AD489" s="279"/>
      <c r="AE489" s="278">
        <f t="shared" si="4501"/>
        <v>0</v>
      </c>
      <c r="AF489" s="561"/>
      <c r="AG489" s="278">
        <f t="shared" si="4502"/>
        <v>0</v>
      </c>
      <c r="AH489" s="561"/>
      <c r="AI489" s="278">
        <f t="shared" si="4503"/>
        <v>0</v>
      </c>
      <c r="AJ489" s="561"/>
      <c r="AK489" s="278">
        <f t="shared" si="4504"/>
        <v>0</v>
      </c>
      <c r="AL489" s="561"/>
      <c r="AM489" s="278">
        <f t="shared" si="4505"/>
        <v>0</v>
      </c>
      <c r="AN489" s="561"/>
      <c r="AO489" s="278">
        <f t="shared" si="4506"/>
        <v>0</v>
      </c>
      <c r="AP489" s="561"/>
      <c r="AQ489" s="278">
        <f t="shared" si="4507"/>
        <v>0</v>
      </c>
      <c r="AR489" s="561"/>
      <c r="AS489" s="278">
        <f t="shared" si="4508"/>
        <v>0</v>
      </c>
      <c r="AT489" s="279"/>
      <c r="AU489" s="278">
        <f t="shared" si="4509"/>
        <v>0</v>
      </c>
      <c r="AV489" s="279"/>
      <c r="AW489" s="278">
        <f t="shared" si="4510"/>
        <v>0</v>
      </c>
      <c r="AX489" s="279"/>
      <c r="AY489" s="278">
        <f t="shared" si="4511"/>
        <v>0</v>
      </c>
      <c r="AZ489" s="279"/>
      <c r="BA489" s="278">
        <f t="shared" si="4512"/>
        <v>0</v>
      </c>
      <c r="BB489" s="279"/>
      <c r="BC489" s="278">
        <f t="shared" si="4513"/>
        <v>0</v>
      </c>
      <c r="BD489" s="279"/>
      <c r="BE489" s="278">
        <f t="shared" si="4514"/>
        <v>0</v>
      </c>
      <c r="BF489" s="279"/>
      <c r="BG489" s="278">
        <f t="shared" si="4515"/>
        <v>0</v>
      </c>
      <c r="BH489" s="279"/>
      <c r="BI489" s="278">
        <f t="shared" si="4516"/>
        <v>0</v>
      </c>
      <c r="BJ489" s="279"/>
      <c r="BK489" s="278">
        <f t="shared" si="4517"/>
        <v>0</v>
      </c>
      <c r="BL489" s="279"/>
      <c r="BM489" s="278">
        <f t="shared" si="4518"/>
        <v>0</v>
      </c>
      <c r="BN489" s="279"/>
      <c r="BO489" s="278">
        <f t="shared" si="4519"/>
        <v>0</v>
      </c>
      <c r="BP489" s="279"/>
      <c r="BQ489" s="563">
        <f t="shared" si="4488"/>
        <v>0</v>
      </c>
      <c r="BR489" s="322">
        <f t="shared" si="4263"/>
        <v>0</v>
      </c>
      <c r="BS489" s="284" t="b">
        <f>D489='Orçamento Detalhado'!J495</f>
        <v>1</v>
      </c>
    </row>
    <row r="490" spans="2:71" ht="18" customHeight="1" outlineLevel="2" thickTop="1" thickBot="1">
      <c r="B490" s="213" t="s">
        <v>982</v>
      </c>
      <c r="C490" s="275" t="str">
        <f>IF(VLOOKUP(B490,'Orçamento Detalhado'!$A$11:$I$531,4,)="","",(VLOOKUP(B490,'Orçamento Detalhado'!$A$11:$I$531,4,)))</f>
        <v>Drenagem</v>
      </c>
      <c r="D490" s="276" t="str">
        <f>IF(B490="","",VLOOKUP($B490,'Orçamento Detalhado'!$A$11:$J$531,10,))</f>
        <v/>
      </c>
      <c r="E490" s="277">
        <f t="shared" si="4426"/>
        <v>0</v>
      </c>
      <c r="F490" s="574">
        <v>484</v>
      </c>
      <c r="G490" s="278">
        <f t="shared" si="4489"/>
        <v>0</v>
      </c>
      <c r="H490" s="279"/>
      <c r="I490" s="278">
        <f t="shared" si="4490"/>
        <v>0</v>
      </c>
      <c r="J490" s="279"/>
      <c r="K490" s="278">
        <f t="shared" si="4491"/>
        <v>0</v>
      </c>
      <c r="L490" s="279"/>
      <c r="M490" s="278">
        <f t="shared" si="4492"/>
        <v>0</v>
      </c>
      <c r="N490" s="279"/>
      <c r="O490" s="278">
        <f t="shared" si="4493"/>
        <v>0</v>
      </c>
      <c r="P490" s="279"/>
      <c r="Q490" s="278">
        <f t="shared" si="4494"/>
        <v>0</v>
      </c>
      <c r="R490" s="279"/>
      <c r="S490" s="278">
        <f t="shared" si="4495"/>
        <v>0</v>
      </c>
      <c r="T490" s="279"/>
      <c r="U490" s="278">
        <f t="shared" si="4496"/>
        <v>0</v>
      </c>
      <c r="V490" s="279"/>
      <c r="W490" s="278">
        <f t="shared" si="4497"/>
        <v>0</v>
      </c>
      <c r="X490" s="279"/>
      <c r="Y490" s="278">
        <f t="shared" si="4498"/>
        <v>0</v>
      </c>
      <c r="Z490" s="279"/>
      <c r="AA490" s="278">
        <f t="shared" si="4499"/>
        <v>0</v>
      </c>
      <c r="AB490" s="279"/>
      <c r="AC490" s="278">
        <f t="shared" si="4500"/>
        <v>0</v>
      </c>
      <c r="AD490" s="279"/>
      <c r="AE490" s="278">
        <f t="shared" si="4501"/>
        <v>0</v>
      </c>
      <c r="AF490" s="561"/>
      <c r="AG490" s="278">
        <f t="shared" si="4502"/>
        <v>0</v>
      </c>
      <c r="AH490" s="561"/>
      <c r="AI490" s="278">
        <f t="shared" si="4503"/>
        <v>0</v>
      </c>
      <c r="AJ490" s="561"/>
      <c r="AK490" s="278">
        <f t="shared" si="4504"/>
        <v>0</v>
      </c>
      <c r="AL490" s="561"/>
      <c r="AM490" s="278">
        <f t="shared" si="4505"/>
        <v>0</v>
      </c>
      <c r="AN490" s="561"/>
      <c r="AO490" s="278">
        <f t="shared" si="4506"/>
        <v>0</v>
      </c>
      <c r="AP490" s="561"/>
      <c r="AQ490" s="278">
        <f t="shared" si="4507"/>
        <v>0</v>
      </c>
      <c r="AR490" s="561"/>
      <c r="AS490" s="278">
        <f t="shared" si="4508"/>
        <v>0</v>
      </c>
      <c r="AT490" s="279"/>
      <c r="AU490" s="278">
        <f t="shared" si="4509"/>
        <v>0</v>
      </c>
      <c r="AV490" s="279"/>
      <c r="AW490" s="278">
        <f t="shared" si="4510"/>
        <v>0</v>
      </c>
      <c r="AX490" s="279"/>
      <c r="AY490" s="278">
        <f t="shared" si="4511"/>
        <v>0</v>
      </c>
      <c r="AZ490" s="279"/>
      <c r="BA490" s="278">
        <f t="shared" si="4512"/>
        <v>0</v>
      </c>
      <c r="BB490" s="279"/>
      <c r="BC490" s="278">
        <f t="shared" si="4513"/>
        <v>0</v>
      </c>
      <c r="BD490" s="279"/>
      <c r="BE490" s="278">
        <f t="shared" si="4514"/>
        <v>0</v>
      </c>
      <c r="BF490" s="279"/>
      <c r="BG490" s="278">
        <f t="shared" si="4515"/>
        <v>0</v>
      </c>
      <c r="BH490" s="279"/>
      <c r="BI490" s="278">
        <f t="shared" si="4516"/>
        <v>0</v>
      </c>
      <c r="BJ490" s="279"/>
      <c r="BK490" s="278">
        <f t="shared" si="4517"/>
        <v>0</v>
      </c>
      <c r="BL490" s="279"/>
      <c r="BM490" s="278">
        <f t="shared" si="4518"/>
        <v>0</v>
      </c>
      <c r="BN490" s="279"/>
      <c r="BO490" s="278">
        <f t="shared" si="4519"/>
        <v>0</v>
      </c>
      <c r="BP490" s="279"/>
      <c r="BQ490" s="563">
        <f t="shared" si="4488"/>
        <v>0</v>
      </c>
      <c r="BR490" s="322">
        <f t="shared" si="4263"/>
        <v>0</v>
      </c>
      <c r="BS490" s="284" t="b">
        <f>D490='Orçamento Detalhado'!J496</f>
        <v>1</v>
      </c>
    </row>
    <row r="491" spans="2:71" ht="18" customHeight="1" outlineLevel="2" thickTop="1" thickBot="1">
      <c r="B491" s="213" t="s">
        <v>984</v>
      </c>
      <c r="C491" s="275" t="str">
        <f>IF(VLOOKUP(B491,'Orçamento Detalhado'!$A$11:$I$531,4,)="","",(VLOOKUP(B491,'Orçamento Detalhado'!$A$11:$I$531,4,)))</f>
        <v>Calçada</v>
      </c>
      <c r="D491" s="276" t="str">
        <f>IF(B491="","",VLOOKUP($B491,'Orçamento Detalhado'!$A$11:$J$531,10,))</f>
        <v/>
      </c>
      <c r="E491" s="277">
        <f t="shared" si="4426"/>
        <v>0</v>
      </c>
      <c r="F491" s="574">
        <v>485</v>
      </c>
      <c r="G491" s="278">
        <f t="shared" si="4489"/>
        <v>0</v>
      </c>
      <c r="H491" s="279"/>
      <c r="I491" s="278">
        <f t="shared" si="4490"/>
        <v>0</v>
      </c>
      <c r="J491" s="279"/>
      <c r="K491" s="278">
        <f t="shared" si="4491"/>
        <v>0</v>
      </c>
      <c r="L491" s="279"/>
      <c r="M491" s="278">
        <f t="shared" si="4492"/>
        <v>0</v>
      </c>
      <c r="N491" s="279"/>
      <c r="O491" s="278">
        <f t="shared" si="4493"/>
        <v>0</v>
      </c>
      <c r="P491" s="279"/>
      <c r="Q491" s="278">
        <f t="shared" si="4494"/>
        <v>0</v>
      </c>
      <c r="R491" s="279"/>
      <c r="S491" s="278">
        <f t="shared" si="4495"/>
        <v>0</v>
      </c>
      <c r="T491" s="279"/>
      <c r="U491" s="278">
        <f t="shared" si="4496"/>
        <v>0</v>
      </c>
      <c r="V491" s="279"/>
      <c r="W491" s="278">
        <f t="shared" si="4497"/>
        <v>0</v>
      </c>
      <c r="X491" s="279"/>
      <c r="Y491" s="278">
        <f t="shared" si="4498"/>
        <v>0</v>
      </c>
      <c r="Z491" s="279"/>
      <c r="AA491" s="278">
        <f t="shared" si="4499"/>
        <v>0</v>
      </c>
      <c r="AB491" s="279"/>
      <c r="AC491" s="278">
        <f t="shared" si="4500"/>
        <v>0</v>
      </c>
      <c r="AD491" s="279"/>
      <c r="AE491" s="278">
        <f t="shared" si="4501"/>
        <v>0</v>
      </c>
      <c r="AF491" s="561"/>
      <c r="AG491" s="278">
        <f t="shared" si="4502"/>
        <v>0</v>
      </c>
      <c r="AH491" s="561"/>
      <c r="AI491" s="278">
        <f t="shared" si="4503"/>
        <v>0</v>
      </c>
      <c r="AJ491" s="561"/>
      <c r="AK491" s="278">
        <f t="shared" si="4504"/>
        <v>0</v>
      </c>
      <c r="AL491" s="561"/>
      <c r="AM491" s="278">
        <f t="shared" si="4505"/>
        <v>0</v>
      </c>
      <c r="AN491" s="561"/>
      <c r="AO491" s="278">
        <f t="shared" si="4506"/>
        <v>0</v>
      </c>
      <c r="AP491" s="561"/>
      <c r="AQ491" s="278">
        <f t="shared" si="4507"/>
        <v>0</v>
      </c>
      <c r="AR491" s="561"/>
      <c r="AS491" s="278">
        <f t="shared" si="4508"/>
        <v>0</v>
      </c>
      <c r="AT491" s="279"/>
      <c r="AU491" s="278">
        <f t="shared" si="4509"/>
        <v>0</v>
      </c>
      <c r="AV491" s="279"/>
      <c r="AW491" s="278">
        <f t="shared" si="4510"/>
        <v>0</v>
      </c>
      <c r="AX491" s="279"/>
      <c r="AY491" s="278">
        <f t="shared" si="4511"/>
        <v>0</v>
      </c>
      <c r="AZ491" s="279"/>
      <c r="BA491" s="278">
        <f t="shared" si="4512"/>
        <v>0</v>
      </c>
      <c r="BB491" s="279"/>
      <c r="BC491" s="278">
        <f t="shared" si="4513"/>
        <v>0</v>
      </c>
      <c r="BD491" s="279"/>
      <c r="BE491" s="278">
        <f t="shared" si="4514"/>
        <v>0</v>
      </c>
      <c r="BF491" s="279"/>
      <c r="BG491" s="278">
        <f t="shared" si="4515"/>
        <v>0</v>
      </c>
      <c r="BH491" s="279"/>
      <c r="BI491" s="278">
        <f t="shared" si="4516"/>
        <v>0</v>
      </c>
      <c r="BJ491" s="279"/>
      <c r="BK491" s="278">
        <f t="shared" si="4517"/>
        <v>0</v>
      </c>
      <c r="BL491" s="279"/>
      <c r="BM491" s="278">
        <f t="shared" si="4518"/>
        <v>0</v>
      </c>
      <c r="BN491" s="279"/>
      <c r="BO491" s="278">
        <f t="shared" si="4519"/>
        <v>0</v>
      </c>
      <c r="BP491" s="279"/>
      <c r="BQ491" s="563">
        <f t="shared" si="4488"/>
        <v>0</v>
      </c>
      <c r="BR491" s="322">
        <f t="shared" si="4263"/>
        <v>0</v>
      </c>
      <c r="BS491" s="284" t="b">
        <f>D491='Orçamento Detalhado'!J497</f>
        <v>1</v>
      </c>
    </row>
    <row r="492" spans="2:71" ht="18" customHeight="1" outlineLevel="2" thickTop="1" thickBot="1">
      <c r="B492" s="213" t="s">
        <v>986</v>
      </c>
      <c r="C492" s="275" t="str">
        <f>IF(VLOOKUP(B492,'Orçamento Detalhado'!$A$11:$I$531,4,)="","",(VLOOKUP(B492,'Orçamento Detalhado'!$A$11:$I$531,4,)))</f>
        <v>Rede de Energia Elétrica</v>
      </c>
      <c r="D492" s="276" t="str">
        <f>IF(B492="","",VLOOKUP($B492,'Orçamento Detalhado'!$A$11:$J$531,10,))</f>
        <v/>
      </c>
      <c r="E492" s="277">
        <f t="shared" si="4426"/>
        <v>0</v>
      </c>
      <c r="F492" s="574">
        <v>486</v>
      </c>
      <c r="G492" s="278">
        <f t="shared" si="4489"/>
        <v>0</v>
      </c>
      <c r="H492" s="279"/>
      <c r="I492" s="278">
        <f t="shared" si="4490"/>
        <v>0</v>
      </c>
      <c r="J492" s="279"/>
      <c r="K492" s="278">
        <f t="shared" si="4491"/>
        <v>0</v>
      </c>
      <c r="L492" s="279"/>
      <c r="M492" s="278">
        <f t="shared" si="4492"/>
        <v>0</v>
      </c>
      <c r="N492" s="279"/>
      <c r="O492" s="278">
        <f t="shared" si="4493"/>
        <v>0</v>
      </c>
      <c r="P492" s="279"/>
      <c r="Q492" s="278">
        <f t="shared" si="4494"/>
        <v>0</v>
      </c>
      <c r="R492" s="279"/>
      <c r="S492" s="278">
        <f t="shared" si="4495"/>
        <v>0</v>
      </c>
      <c r="T492" s="279"/>
      <c r="U492" s="278">
        <f t="shared" si="4496"/>
        <v>0</v>
      </c>
      <c r="V492" s="279"/>
      <c r="W492" s="278">
        <f t="shared" si="4497"/>
        <v>0</v>
      </c>
      <c r="X492" s="279"/>
      <c r="Y492" s="278">
        <f t="shared" si="4498"/>
        <v>0</v>
      </c>
      <c r="Z492" s="279"/>
      <c r="AA492" s="278">
        <f t="shared" si="4499"/>
        <v>0</v>
      </c>
      <c r="AB492" s="279"/>
      <c r="AC492" s="278">
        <f t="shared" si="4500"/>
        <v>0</v>
      </c>
      <c r="AD492" s="279"/>
      <c r="AE492" s="278">
        <f t="shared" si="4501"/>
        <v>0</v>
      </c>
      <c r="AF492" s="561"/>
      <c r="AG492" s="278">
        <f t="shared" si="4502"/>
        <v>0</v>
      </c>
      <c r="AH492" s="561"/>
      <c r="AI492" s="278">
        <f t="shared" si="4503"/>
        <v>0</v>
      </c>
      <c r="AJ492" s="561"/>
      <c r="AK492" s="278">
        <f t="shared" si="4504"/>
        <v>0</v>
      </c>
      <c r="AL492" s="561"/>
      <c r="AM492" s="278">
        <f t="shared" si="4505"/>
        <v>0</v>
      </c>
      <c r="AN492" s="561"/>
      <c r="AO492" s="278">
        <f t="shared" si="4506"/>
        <v>0</v>
      </c>
      <c r="AP492" s="561"/>
      <c r="AQ492" s="278">
        <f t="shared" si="4507"/>
        <v>0</v>
      </c>
      <c r="AR492" s="561"/>
      <c r="AS492" s="278">
        <f t="shared" si="4508"/>
        <v>0</v>
      </c>
      <c r="AT492" s="279"/>
      <c r="AU492" s="278">
        <f t="shared" si="4509"/>
        <v>0</v>
      </c>
      <c r="AV492" s="279"/>
      <c r="AW492" s="278">
        <f t="shared" si="4510"/>
        <v>0</v>
      </c>
      <c r="AX492" s="279"/>
      <c r="AY492" s="278">
        <f t="shared" si="4511"/>
        <v>0</v>
      </c>
      <c r="AZ492" s="279"/>
      <c r="BA492" s="278">
        <f t="shared" si="4512"/>
        <v>0</v>
      </c>
      <c r="BB492" s="279"/>
      <c r="BC492" s="278">
        <f t="shared" si="4513"/>
        <v>0</v>
      </c>
      <c r="BD492" s="279"/>
      <c r="BE492" s="278">
        <f t="shared" si="4514"/>
        <v>0</v>
      </c>
      <c r="BF492" s="279"/>
      <c r="BG492" s="278">
        <f t="shared" si="4515"/>
        <v>0</v>
      </c>
      <c r="BH492" s="279"/>
      <c r="BI492" s="278">
        <f t="shared" si="4516"/>
        <v>0</v>
      </c>
      <c r="BJ492" s="279"/>
      <c r="BK492" s="278">
        <f t="shared" si="4517"/>
        <v>0</v>
      </c>
      <c r="BL492" s="279"/>
      <c r="BM492" s="278">
        <f t="shared" si="4518"/>
        <v>0</v>
      </c>
      <c r="BN492" s="279"/>
      <c r="BO492" s="278">
        <f t="shared" si="4519"/>
        <v>0</v>
      </c>
      <c r="BP492" s="279"/>
      <c r="BQ492" s="563">
        <f t="shared" si="4488"/>
        <v>0</v>
      </c>
      <c r="BR492" s="322">
        <f t="shared" si="4263"/>
        <v>0</v>
      </c>
      <c r="BS492" s="284" t="b">
        <f>D492='Orçamento Detalhado'!J498</f>
        <v>1</v>
      </c>
    </row>
    <row r="493" spans="2:71" ht="18" customHeight="1" outlineLevel="2" thickTop="1" thickBot="1">
      <c r="B493" s="213" t="s">
        <v>988</v>
      </c>
      <c r="C493" s="275" t="str">
        <f>IF(VLOOKUP(B493,'Orçamento Detalhado'!$A$11:$I$531,4,)="","",(VLOOKUP(B493,'Orçamento Detalhado'!$A$11:$I$531,4,)))</f>
        <v>Reforço de rede (Transformadores)</v>
      </c>
      <c r="D493" s="276" t="str">
        <f>IF(B493="","",VLOOKUP($B493,'Orçamento Detalhado'!$A$11:$J$531,10,))</f>
        <v/>
      </c>
      <c r="E493" s="277">
        <f t="shared" si="4426"/>
        <v>0</v>
      </c>
      <c r="F493" s="574">
        <v>487</v>
      </c>
      <c r="G493" s="278">
        <f t="shared" si="4489"/>
        <v>0</v>
      </c>
      <c r="H493" s="279"/>
      <c r="I493" s="278">
        <f t="shared" si="4490"/>
        <v>0</v>
      </c>
      <c r="J493" s="279"/>
      <c r="K493" s="278">
        <f t="shared" si="4491"/>
        <v>0</v>
      </c>
      <c r="L493" s="279"/>
      <c r="M493" s="278">
        <f t="shared" si="4492"/>
        <v>0</v>
      </c>
      <c r="N493" s="279"/>
      <c r="O493" s="278">
        <f t="shared" si="4493"/>
        <v>0</v>
      </c>
      <c r="P493" s="279"/>
      <c r="Q493" s="278">
        <f t="shared" si="4494"/>
        <v>0</v>
      </c>
      <c r="R493" s="279"/>
      <c r="S493" s="278">
        <f t="shared" si="4495"/>
        <v>0</v>
      </c>
      <c r="T493" s="279"/>
      <c r="U493" s="278">
        <f t="shared" si="4496"/>
        <v>0</v>
      </c>
      <c r="V493" s="279"/>
      <c r="W493" s="278">
        <f t="shared" si="4497"/>
        <v>0</v>
      </c>
      <c r="X493" s="279"/>
      <c r="Y493" s="278">
        <f t="shared" si="4498"/>
        <v>0</v>
      </c>
      <c r="Z493" s="279"/>
      <c r="AA493" s="278">
        <f t="shared" si="4499"/>
        <v>0</v>
      </c>
      <c r="AB493" s="279"/>
      <c r="AC493" s="278">
        <f t="shared" si="4500"/>
        <v>0</v>
      </c>
      <c r="AD493" s="279"/>
      <c r="AE493" s="278">
        <f t="shared" si="4501"/>
        <v>0</v>
      </c>
      <c r="AF493" s="561"/>
      <c r="AG493" s="278">
        <f t="shared" si="4502"/>
        <v>0</v>
      </c>
      <c r="AH493" s="561"/>
      <c r="AI493" s="278">
        <f t="shared" si="4503"/>
        <v>0</v>
      </c>
      <c r="AJ493" s="561"/>
      <c r="AK493" s="278">
        <f t="shared" si="4504"/>
        <v>0</v>
      </c>
      <c r="AL493" s="561"/>
      <c r="AM493" s="278">
        <f t="shared" si="4505"/>
        <v>0</v>
      </c>
      <c r="AN493" s="561"/>
      <c r="AO493" s="278">
        <f t="shared" si="4506"/>
        <v>0</v>
      </c>
      <c r="AP493" s="561"/>
      <c r="AQ493" s="278">
        <f t="shared" si="4507"/>
        <v>0</v>
      </c>
      <c r="AR493" s="561"/>
      <c r="AS493" s="278">
        <f t="shared" si="4508"/>
        <v>0</v>
      </c>
      <c r="AT493" s="279"/>
      <c r="AU493" s="278">
        <f t="shared" si="4509"/>
        <v>0</v>
      </c>
      <c r="AV493" s="279"/>
      <c r="AW493" s="278">
        <f t="shared" si="4510"/>
        <v>0</v>
      </c>
      <c r="AX493" s="279"/>
      <c r="AY493" s="278">
        <f t="shared" si="4511"/>
        <v>0</v>
      </c>
      <c r="AZ493" s="279"/>
      <c r="BA493" s="278">
        <f t="shared" si="4512"/>
        <v>0</v>
      </c>
      <c r="BB493" s="279"/>
      <c r="BC493" s="278">
        <f t="shared" si="4513"/>
        <v>0</v>
      </c>
      <c r="BD493" s="279"/>
      <c r="BE493" s="278">
        <f t="shared" si="4514"/>
        <v>0</v>
      </c>
      <c r="BF493" s="279"/>
      <c r="BG493" s="278">
        <f t="shared" si="4515"/>
        <v>0</v>
      </c>
      <c r="BH493" s="279"/>
      <c r="BI493" s="278">
        <f t="shared" si="4516"/>
        <v>0</v>
      </c>
      <c r="BJ493" s="279"/>
      <c r="BK493" s="278">
        <f t="shared" si="4517"/>
        <v>0</v>
      </c>
      <c r="BL493" s="279"/>
      <c r="BM493" s="278">
        <f t="shared" si="4518"/>
        <v>0</v>
      </c>
      <c r="BN493" s="279"/>
      <c r="BO493" s="278">
        <f t="shared" si="4519"/>
        <v>0</v>
      </c>
      <c r="BP493" s="279"/>
      <c r="BQ493" s="563">
        <f t="shared" si="4488"/>
        <v>0</v>
      </c>
      <c r="BR493" s="322">
        <f t="shared" si="4263"/>
        <v>0</v>
      </c>
      <c r="BS493" s="284" t="b">
        <f>D493='Orçamento Detalhado'!J499</f>
        <v>1</v>
      </c>
    </row>
    <row r="494" spans="2:71" ht="18" customHeight="1" outlineLevel="2" thickTop="1" thickBot="1">
      <c r="B494" s="213" t="s">
        <v>990</v>
      </c>
      <c r="C494" s="275" t="str">
        <f>IF(VLOOKUP(B494,'Orçamento Detalhado'!$A$11:$I$531,4,)="","",(VLOOKUP(B494,'Orçamento Detalhado'!$A$11:$I$531,4,)))</f>
        <v>Vias de acesso (Extensão de guias/sarjetas/pavimentação)</v>
      </c>
      <c r="D494" s="276" t="str">
        <f>IF(B494="","",VLOOKUP($B494,'Orçamento Detalhado'!$A$11:$J$531,10,))</f>
        <v/>
      </c>
      <c r="E494" s="277">
        <f t="shared" si="4426"/>
        <v>0</v>
      </c>
      <c r="F494" s="574">
        <v>488</v>
      </c>
      <c r="G494" s="278">
        <f t="shared" ref="G494" si="4520">IFERROR($D494*H494,0)</f>
        <v>0</v>
      </c>
      <c r="H494" s="279"/>
      <c r="I494" s="278">
        <f t="shared" ref="I494" si="4521">IFERROR($D494*J494,0)</f>
        <v>0</v>
      </c>
      <c r="J494" s="279"/>
      <c r="K494" s="278">
        <f t="shared" ref="K494" si="4522">IFERROR($D494*L494,0)</f>
        <v>0</v>
      </c>
      <c r="L494" s="279"/>
      <c r="M494" s="278">
        <f t="shared" ref="M494" si="4523">IFERROR($D494*N494,0)</f>
        <v>0</v>
      </c>
      <c r="N494" s="279"/>
      <c r="O494" s="278">
        <f t="shared" ref="O494" si="4524">IFERROR($D494*P494,0)</f>
        <v>0</v>
      </c>
      <c r="P494" s="279"/>
      <c r="Q494" s="278">
        <f t="shared" ref="Q494" si="4525">IFERROR($D494*R494,0)</f>
        <v>0</v>
      </c>
      <c r="R494" s="279"/>
      <c r="S494" s="278">
        <f t="shared" ref="S494" si="4526">IFERROR($D494*T494,0)</f>
        <v>0</v>
      </c>
      <c r="T494" s="279"/>
      <c r="U494" s="278">
        <f t="shared" ref="U494" si="4527">IFERROR($D494*V494,0)</f>
        <v>0</v>
      </c>
      <c r="V494" s="279"/>
      <c r="W494" s="278">
        <f t="shared" ref="W494" si="4528">IFERROR($D494*X494,0)</f>
        <v>0</v>
      </c>
      <c r="X494" s="279"/>
      <c r="Y494" s="278">
        <f t="shared" ref="Y494" si="4529">IFERROR($D494*Z494,0)</f>
        <v>0</v>
      </c>
      <c r="Z494" s="279"/>
      <c r="AA494" s="278">
        <f t="shared" ref="AA494" si="4530">IFERROR($D494*AB494,0)</f>
        <v>0</v>
      </c>
      <c r="AB494" s="279"/>
      <c r="AC494" s="278">
        <f t="shared" ref="AC494" si="4531">IFERROR($D494*AD494,0)</f>
        <v>0</v>
      </c>
      <c r="AD494" s="279"/>
      <c r="AE494" s="278">
        <f t="shared" ref="AE494" si="4532">IFERROR($D494*AF494,0)</f>
        <v>0</v>
      </c>
      <c r="AF494" s="561"/>
      <c r="AG494" s="278">
        <f t="shared" ref="AG494" si="4533">IFERROR($D494*AH494,0)</f>
        <v>0</v>
      </c>
      <c r="AH494" s="561"/>
      <c r="AI494" s="278">
        <f t="shared" ref="AI494" si="4534">IFERROR($D494*AJ494,0)</f>
        <v>0</v>
      </c>
      <c r="AJ494" s="561"/>
      <c r="AK494" s="278">
        <f t="shared" ref="AK494" si="4535">IFERROR($D494*AL494,0)</f>
        <v>0</v>
      </c>
      <c r="AL494" s="561"/>
      <c r="AM494" s="278">
        <f t="shared" ref="AM494" si="4536">IFERROR($D494*AN494,0)</f>
        <v>0</v>
      </c>
      <c r="AN494" s="561"/>
      <c r="AO494" s="278">
        <f t="shared" ref="AO494" si="4537">IFERROR($D494*AP494,0)</f>
        <v>0</v>
      </c>
      <c r="AP494" s="561"/>
      <c r="AQ494" s="278">
        <f t="shared" ref="AQ494" si="4538">IFERROR($D494*AR494,0)</f>
        <v>0</v>
      </c>
      <c r="AR494" s="561"/>
      <c r="AS494" s="278">
        <f t="shared" ref="AS494" si="4539">IFERROR($D494*AT494,0)</f>
        <v>0</v>
      </c>
      <c r="AT494" s="279"/>
      <c r="AU494" s="278">
        <f t="shared" ref="AU494" si="4540">IFERROR($D494*AV494,0)</f>
        <v>0</v>
      </c>
      <c r="AV494" s="279"/>
      <c r="AW494" s="278">
        <f t="shared" ref="AW494" si="4541">IFERROR($D494*AX494,0)</f>
        <v>0</v>
      </c>
      <c r="AX494" s="279"/>
      <c r="AY494" s="278">
        <f t="shared" ref="AY494" si="4542">IFERROR($D494*AZ494,0)</f>
        <v>0</v>
      </c>
      <c r="AZ494" s="279"/>
      <c r="BA494" s="278">
        <f t="shared" ref="BA494" si="4543">IFERROR($D494*BB494,0)</f>
        <v>0</v>
      </c>
      <c r="BB494" s="279"/>
      <c r="BC494" s="278">
        <f t="shared" ref="BC494" si="4544">IFERROR($D494*BD494,0)</f>
        <v>0</v>
      </c>
      <c r="BD494" s="279"/>
      <c r="BE494" s="278">
        <f t="shared" ref="BE494" si="4545">IFERROR($D494*BF494,0)</f>
        <v>0</v>
      </c>
      <c r="BF494" s="279"/>
      <c r="BG494" s="278">
        <f t="shared" ref="BG494" si="4546">IFERROR($D494*BH494,0)</f>
        <v>0</v>
      </c>
      <c r="BH494" s="279"/>
      <c r="BI494" s="278">
        <f t="shared" ref="BI494" si="4547">IFERROR($D494*BJ494,0)</f>
        <v>0</v>
      </c>
      <c r="BJ494" s="279"/>
      <c r="BK494" s="278">
        <f t="shared" ref="BK494" si="4548">IFERROR($D494*BL494,0)</f>
        <v>0</v>
      </c>
      <c r="BL494" s="279"/>
      <c r="BM494" s="278">
        <f t="shared" ref="BM494" si="4549">IFERROR($D494*BN494,0)</f>
        <v>0</v>
      </c>
      <c r="BN494" s="279"/>
      <c r="BO494" s="278">
        <f t="shared" ref="BO494" si="4550">IFERROR($D494*BP494,0)</f>
        <v>0</v>
      </c>
      <c r="BP494" s="279"/>
      <c r="BQ494" s="563">
        <f t="shared" ref="BQ494" si="4551">SUM(BN494,BL494,BJ494,BH494,BF494,BD494,BB494,AZ494,AX494,AV494,AT494,AR494,AP494,AN494,AL494,AJ494,AH494,AF494,AD494,AB494,Z494,X494,V494,T494,R494,P494,N494,L494,J494,H494,BP494)</f>
        <v>0</v>
      </c>
      <c r="BR494" s="322">
        <f t="shared" si="4263"/>
        <v>0</v>
      </c>
      <c r="BS494" s="284" t="b">
        <f>D494='Orçamento Detalhado'!J500</f>
        <v>1</v>
      </c>
    </row>
    <row r="495" spans="2:71" ht="18" customHeight="1" outlineLevel="2" thickTop="1" thickBot="1">
      <c r="B495" s="213" t="s">
        <v>992</v>
      </c>
      <c r="C495" s="275" t="str">
        <f>IF(VLOOKUP(B495,'Orçamento Detalhado'!$A$11:$I$531,4,)="","",(VLOOKUP(B495,'Orçamento Detalhado'!$A$11:$I$531,4,)))</f>
        <v/>
      </c>
      <c r="D495" s="276" t="str">
        <f>IF(B495="","",VLOOKUP($B495,'Orçamento Detalhado'!$A$11:$J$531,10,))</f>
        <v/>
      </c>
      <c r="E495" s="277">
        <f t="shared" si="4426"/>
        <v>0</v>
      </c>
      <c r="F495" s="574">
        <v>489</v>
      </c>
      <c r="G495" s="278">
        <f t="shared" si="4489"/>
        <v>0</v>
      </c>
      <c r="H495" s="279"/>
      <c r="I495" s="278">
        <f t="shared" si="4490"/>
        <v>0</v>
      </c>
      <c r="J495" s="279"/>
      <c r="K495" s="278">
        <f t="shared" si="4491"/>
        <v>0</v>
      </c>
      <c r="L495" s="279"/>
      <c r="M495" s="278">
        <f t="shared" si="4492"/>
        <v>0</v>
      </c>
      <c r="N495" s="279"/>
      <c r="O495" s="278">
        <f t="shared" si="4493"/>
        <v>0</v>
      </c>
      <c r="P495" s="279"/>
      <c r="Q495" s="278">
        <f t="shared" si="4494"/>
        <v>0</v>
      </c>
      <c r="R495" s="279"/>
      <c r="S495" s="278">
        <f t="shared" si="4495"/>
        <v>0</v>
      </c>
      <c r="T495" s="279"/>
      <c r="U495" s="278">
        <f t="shared" si="4496"/>
        <v>0</v>
      </c>
      <c r="V495" s="279"/>
      <c r="W495" s="278">
        <f t="shared" si="4497"/>
        <v>0</v>
      </c>
      <c r="X495" s="279"/>
      <c r="Y495" s="278">
        <f t="shared" si="4498"/>
        <v>0</v>
      </c>
      <c r="Z495" s="279"/>
      <c r="AA495" s="278">
        <f t="shared" si="4499"/>
        <v>0</v>
      </c>
      <c r="AB495" s="279"/>
      <c r="AC495" s="278">
        <f t="shared" si="4500"/>
        <v>0</v>
      </c>
      <c r="AD495" s="279"/>
      <c r="AE495" s="278">
        <f t="shared" si="4501"/>
        <v>0</v>
      </c>
      <c r="AF495" s="561"/>
      <c r="AG495" s="278">
        <f t="shared" si="4502"/>
        <v>0</v>
      </c>
      <c r="AH495" s="561"/>
      <c r="AI495" s="278">
        <f t="shared" si="4503"/>
        <v>0</v>
      </c>
      <c r="AJ495" s="561" t="s">
        <v>1053</v>
      </c>
      <c r="AK495" s="278">
        <f t="shared" si="4504"/>
        <v>0</v>
      </c>
      <c r="AL495" s="561"/>
      <c r="AM495" s="278">
        <f t="shared" si="4505"/>
        <v>0</v>
      </c>
      <c r="AN495" s="561"/>
      <c r="AO495" s="278">
        <f t="shared" si="4506"/>
        <v>0</v>
      </c>
      <c r="AP495" s="561" t="s">
        <v>1053</v>
      </c>
      <c r="AQ495" s="278">
        <f t="shared" si="4507"/>
        <v>0</v>
      </c>
      <c r="AR495" s="561" t="s">
        <v>1053</v>
      </c>
      <c r="AS495" s="278">
        <f t="shared" si="4508"/>
        <v>0</v>
      </c>
      <c r="AT495" s="279"/>
      <c r="AU495" s="278">
        <f t="shared" si="4509"/>
        <v>0</v>
      </c>
      <c r="AV495" s="279"/>
      <c r="AW495" s="278">
        <f t="shared" si="4510"/>
        <v>0</v>
      </c>
      <c r="AX495" s="279"/>
      <c r="AY495" s="278">
        <f t="shared" si="4511"/>
        <v>0</v>
      </c>
      <c r="AZ495" s="279"/>
      <c r="BA495" s="278">
        <f t="shared" si="4512"/>
        <v>0</v>
      </c>
      <c r="BB495" s="279"/>
      <c r="BC495" s="278">
        <f t="shared" si="4513"/>
        <v>0</v>
      </c>
      <c r="BD495" s="279"/>
      <c r="BE495" s="278">
        <f t="shared" si="4514"/>
        <v>0</v>
      </c>
      <c r="BF495" s="279"/>
      <c r="BG495" s="278">
        <f t="shared" si="4515"/>
        <v>0</v>
      </c>
      <c r="BH495" s="279"/>
      <c r="BI495" s="278">
        <f t="shared" si="4516"/>
        <v>0</v>
      </c>
      <c r="BJ495" s="279"/>
      <c r="BK495" s="278">
        <f t="shared" si="4517"/>
        <v>0</v>
      </c>
      <c r="BL495" s="279"/>
      <c r="BM495" s="278">
        <f t="shared" si="4518"/>
        <v>0</v>
      </c>
      <c r="BN495" s="279"/>
      <c r="BO495" s="278">
        <f t="shared" si="4519"/>
        <v>0</v>
      </c>
      <c r="BP495" s="279"/>
      <c r="BQ495" s="563">
        <f t="shared" si="4488"/>
        <v>0</v>
      </c>
      <c r="BR495" s="322">
        <f t="shared" si="4263"/>
        <v>0</v>
      </c>
      <c r="BS495" s="284" t="b">
        <f>D495='Orçamento Detalhado'!J501</f>
        <v>1</v>
      </c>
    </row>
    <row r="496" spans="2:71" ht="18" customHeight="1" outlineLevel="2" thickTop="1" thickBot="1">
      <c r="B496" s="213" t="s">
        <v>993</v>
      </c>
      <c r="C496" s="275" t="str">
        <f>IF(VLOOKUP(B496,'Orçamento Detalhado'!$A$11:$I$531,4,)="","",(VLOOKUP(B496,'Orçamento Detalhado'!$A$11:$I$531,4,)))</f>
        <v/>
      </c>
      <c r="D496" s="276" t="str">
        <f>IF(B496="","",VLOOKUP($B496,'Orçamento Detalhado'!$A$11:$J$531,10,))</f>
        <v/>
      </c>
      <c r="E496" s="277">
        <f t="shared" si="4426"/>
        <v>0</v>
      </c>
      <c r="F496" s="574">
        <v>490</v>
      </c>
      <c r="G496" s="278">
        <f t="shared" ref="G496:G497" si="4552">IFERROR($D496*H496,0)</f>
        <v>0</v>
      </c>
      <c r="H496" s="279"/>
      <c r="I496" s="278">
        <f t="shared" ref="I496:I497" si="4553">IFERROR($D496*J496,0)</f>
        <v>0</v>
      </c>
      <c r="J496" s="279"/>
      <c r="K496" s="278">
        <f t="shared" ref="K496:K497" si="4554">IFERROR($D496*L496,0)</f>
        <v>0</v>
      </c>
      <c r="L496" s="279"/>
      <c r="M496" s="278">
        <f t="shared" ref="M496:M497" si="4555">IFERROR($D496*N496,0)</f>
        <v>0</v>
      </c>
      <c r="N496" s="279"/>
      <c r="O496" s="278">
        <f t="shared" ref="O496:O497" si="4556">IFERROR($D496*P496,0)</f>
        <v>0</v>
      </c>
      <c r="P496" s="279"/>
      <c r="Q496" s="278">
        <f t="shared" ref="Q496:Q497" si="4557">IFERROR($D496*R496,0)</f>
        <v>0</v>
      </c>
      <c r="R496" s="279"/>
      <c r="S496" s="278">
        <f t="shared" ref="S496:S497" si="4558">IFERROR($D496*T496,0)</f>
        <v>0</v>
      </c>
      <c r="T496" s="279"/>
      <c r="U496" s="278">
        <f t="shared" ref="U496:U497" si="4559">IFERROR($D496*V496,0)</f>
        <v>0</v>
      </c>
      <c r="V496" s="279"/>
      <c r="W496" s="278">
        <f t="shared" ref="W496:W497" si="4560">IFERROR($D496*X496,0)</f>
        <v>0</v>
      </c>
      <c r="X496" s="279"/>
      <c r="Y496" s="278">
        <f t="shared" ref="Y496:Y497" si="4561">IFERROR($D496*Z496,0)</f>
        <v>0</v>
      </c>
      <c r="Z496" s="279"/>
      <c r="AA496" s="278">
        <f t="shared" ref="AA496:AA497" si="4562">IFERROR($D496*AB496,0)</f>
        <v>0</v>
      </c>
      <c r="AB496" s="279"/>
      <c r="AC496" s="278">
        <f t="shared" ref="AC496:AC497" si="4563">IFERROR($D496*AD496,0)</f>
        <v>0</v>
      </c>
      <c r="AD496" s="279"/>
      <c r="AE496" s="278">
        <f t="shared" ref="AE496:AE497" si="4564">IFERROR($D496*AF496,0)</f>
        <v>0</v>
      </c>
      <c r="AF496" s="561" t="s">
        <v>1053</v>
      </c>
      <c r="AG496" s="278">
        <f t="shared" ref="AG496:AG497" si="4565">IFERROR($D496*AH496,0)</f>
        <v>0</v>
      </c>
      <c r="AH496" s="561" t="s">
        <v>1053</v>
      </c>
      <c r="AI496" s="278">
        <f t="shared" ref="AI496:AI497" si="4566">IFERROR($D496*AJ496,0)</f>
        <v>0</v>
      </c>
      <c r="AJ496" s="561" t="s">
        <v>1053</v>
      </c>
      <c r="AK496" s="278">
        <f t="shared" ref="AK496:AK497" si="4567">IFERROR($D496*AL496,0)</f>
        <v>0</v>
      </c>
      <c r="AL496" s="561" t="s">
        <v>1053</v>
      </c>
      <c r="AM496" s="278">
        <f t="shared" ref="AM496:AM497" si="4568">IFERROR($D496*AN496,0)</f>
        <v>0</v>
      </c>
      <c r="AN496" s="561" t="s">
        <v>1053</v>
      </c>
      <c r="AO496" s="278">
        <f t="shared" ref="AO496:AO497" si="4569">IFERROR($D496*AP496,0)</f>
        <v>0</v>
      </c>
      <c r="AP496" s="561" t="s">
        <v>1053</v>
      </c>
      <c r="AQ496" s="278">
        <f t="shared" ref="AQ496:AQ497" si="4570">IFERROR($D496*AR496,0)</f>
        <v>0</v>
      </c>
      <c r="AR496" s="561" t="s">
        <v>1053</v>
      </c>
      <c r="AS496" s="278">
        <f t="shared" ref="AS496:AS497" si="4571">IFERROR($D496*AT496,0)</f>
        <v>0</v>
      </c>
      <c r="AT496" s="279"/>
      <c r="AU496" s="278">
        <f t="shared" ref="AU496:AU497" si="4572">IFERROR($D496*AV496,0)</f>
        <v>0</v>
      </c>
      <c r="AV496" s="279"/>
      <c r="AW496" s="278">
        <f t="shared" ref="AW496:AW497" si="4573">IFERROR($D496*AX496,0)</f>
        <v>0</v>
      </c>
      <c r="AX496" s="279"/>
      <c r="AY496" s="278">
        <f t="shared" ref="AY496:AY497" si="4574">IFERROR($D496*AZ496,0)</f>
        <v>0</v>
      </c>
      <c r="AZ496" s="279"/>
      <c r="BA496" s="278">
        <f t="shared" ref="BA496:BA497" si="4575">IFERROR($D496*BB496,0)</f>
        <v>0</v>
      </c>
      <c r="BB496" s="279"/>
      <c r="BC496" s="278">
        <f t="shared" ref="BC496:BC497" si="4576">IFERROR($D496*BD496,0)</f>
        <v>0</v>
      </c>
      <c r="BD496" s="279"/>
      <c r="BE496" s="278">
        <f t="shared" ref="BE496:BE497" si="4577">IFERROR($D496*BF496,0)</f>
        <v>0</v>
      </c>
      <c r="BF496" s="279"/>
      <c r="BG496" s="278">
        <f t="shared" ref="BG496:BG497" si="4578">IFERROR($D496*BH496,0)</f>
        <v>0</v>
      </c>
      <c r="BH496" s="279"/>
      <c r="BI496" s="278">
        <f t="shared" ref="BI496:BI497" si="4579">IFERROR($D496*BJ496,0)</f>
        <v>0</v>
      </c>
      <c r="BJ496" s="279"/>
      <c r="BK496" s="278">
        <f t="shared" ref="BK496:BK497" si="4580">IFERROR($D496*BL496,0)</f>
        <v>0</v>
      </c>
      <c r="BL496" s="279"/>
      <c r="BM496" s="278">
        <f t="shared" ref="BM496:BM497" si="4581">IFERROR($D496*BN496,0)</f>
        <v>0</v>
      </c>
      <c r="BN496" s="279"/>
      <c r="BO496" s="278">
        <f t="shared" ref="BO496:BO497" si="4582">IFERROR($D496*BP496,0)</f>
        <v>0</v>
      </c>
      <c r="BP496" s="279"/>
      <c r="BQ496" s="563">
        <f t="shared" ref="BQ496:BQ497" si="4583">SUM(BN496,BL496,BJ496,BH496,BF496,BD496,BB496,AZ496,AX496,AV496,AT496,AR496,AP496,AN496,AL496,AJ496,AH496,AF496,AD496,AB496,Z496,X496,V496,T496,R496,P496,N496,L496,J496,H496,BP496)</f>
        <v>0</v>
      </c>
      <c r="BR496" s="322">
        <f t="shared" si="4263"/>
        <v>0</v>
      </c>
      <c r="BS496" s="284" t="b">
        <f>D496='Orçamento Detalhado'!J502</f>
        <v>1</v>
      </c>
    </row>
    <row r="497" spans="2:71" ht="18" customHeight="1" outlineLevel="2" thickTop="1" thickBot="1">
      <c r="B497" s="213" t="s">
        <v>994</v>
      </c>
      <c r="C497" s="275" t="str">
        <f>IF(VLOOKUP(B497,'Orçamento Detalhado'!$A$11:$I$531,4,)="","",(VLOOKUP(B497,'Orçamento Detalhado'!$A$11:$I$531,4,)))</f>
        <v/>
      </c>
      <c r="D497" s="276" t="str">
        <f>IF(B497="","",VLOOKUP($B497,'Orçamento Detalhado'!$A$11:$J$531,10,))</f>
        <v/>
      </c>
      <c r="E497" s="277">
        <f t="shared" si="4426"/>
        <v>0</v>
      </c>
      <c r="F497" s="574">
        <v>491</v>
      </c>
      <c r="G497" s="278">
        <f t="shared" si="4552"/>
        <v>0</v>
      </c>
      <c r="H497" s="279"/>
      <c r="I497" s="278">
        <f t="shared" si="4553"/>
        <v>0</v>
      </c>
      <c r="J497" s="279"/>
      <c r="K497" s="278">
        <f t="shared" si="4554"/>
        <v>0</v>
      </c>
      <c r="L497" s="279"/>
      <c r="M497" s="278">
        <f t="shared" si="4555"/>
        <v>0</v>
      </c>
      <c r="N497" s="279"/>
      <c r="O497" s="278">
        <f t="shared" si="4556"/>
        <v>0</v>
      </c>
      <c r="P497" s="279"/>
      <c r="Q497" s="278">
        <f t="shared" si="4557"/>
        <v>0</v>
      </c>
      <c r="R497" s="279"/>
      <c r="S497" s="278">
        <f t="shared" si="4558"/>
        <v>0</v>
      </c>
      <c r="T497" s="279"/>
      <c r="U497" s="278">
        <f t="shared" si="4559"/>
        <v>0</v>
      </c>
      <c r="V497" s="279"/>
      <c r="W497" s="278">
        <f t="shared" si="4560"/>
        <v>0</v>
      </c>
      <c r="X497" s="279"/>
      <c r="Y497" s="278">
        <f t="shared" si="4561"/>
        <v>0</v>
      </c>
      <c r="Z497" s="279"/>
      <c r="AA497" s="278">
        <f t="shared" si="4562"/>
        <v>0</v>
      </c>
      <c r="AB497" s="279"/>
      <c r="AC497" s="278">
        <f t="shared" si="4563"/>
        <v>0</v>
      </c>
      <c r="AD497" s="279"/>
      <c r="AE497" s="278">
        <f t="shared" si="4564"/>
        <v>0</v>
      </c>
      <c r="AF497" s="561" t="s">
        <v>1053</v>
      </c>
      <c r="AG497" s="278">
        <f t="shared" si="4565"/>
        <v>0</v>
      </c>
      <c r="AH497" s="561" t="s">
        <v>1053</v>
      </c>
      <c r="AI497" s="278">
        <f t="shared" si="4566"/>
        <v>0</v>
      </c>
      <c r="AJ497" s="561" t="s">
        <v>1053</v>
      </c>
      <c r="AK497" s="278">
        <f t="shared" si="4567"/>
        <v>0</v>
      </c>
      <c r="AL497" s="561" t="s">
        <v>1053</v>
      </c>
      <c r="AM497" s="278">
        <f t="shared" si="4568"/>
        <v>0</v>
      </c>
      <c r="AN497" s="561" t="s">
        <v>1053</v>
      </c>
      <c r="AO497" s="278">
        <f t="shared" si="4569"/>
        <v>0</v>
      </c>
      <c r="AP497" s="561" t="s">
        <v>1053</v>
      </c>
      <c r="AQ497" s="278">
        <f t="shared" si="4570"/>
        <v>0</v>
      </c>
      <c r="AR497" s="561" t="s">
        <v>1053</v>
      </c>
      <c r="AS497" s="278">
        <f t="shared" si="4571"/>
        <v>0</v>
      </c>
      <c r="AT497" s="279"/>
      <c r="AU497" s="278">
        <f t="shared" si="4572"/>
        <v>0</v>
      </c>
      <c r="AV497" s="279"/>
      <c r="AW497" s="278">
        <f t="shared" si="4573"/>
        <v>0</v>
      </c>
      <c r="AX497" s="279"/>
      <c r="AY497" s="278">
        <f t="shared" si="4574"/>
        <v>0</v>
      </c>
      <c r="AZ497" s="279"/>
      <c r="BA497" s="278">
        <f t="shared" si="4575"/>
        <v>0</v>
      </c>
      <c r="BB497" s="279"/>
      <c r="BC497" s="278">
        <f t="shared" si="4576"/>
        <v>0</v>
      </c>
      <c r="BD497" s="279"/>
      <c r="BE497" s="278">
        <f t="shared" si="4577"/>
        <v>0</v>
      </c>
      <c r="BF497" s="279"/>
      <c r="BG497" s="278">
        <f t="shared" si="4578"/>
        <v>0</v>
      </c>
      <c r="BH497" s="279"/>
      <c r="BI497" s="278">
        <f t="shared" si="4579"/>
        <v>0</v>
      </c>
      <c r="BJ497" s="279"/>
      <c r="BK497" s="278">
        <f t="shared" si="4580"/>
        <v>0</v>
      </c>
      <c r="BL497" s="279"/>
      <c r="BM497" s="278">
        <f t="shared" si="4581"/>
        <v>0</v>
      </c>
      <c r="BN497" s="279"/>
      <c r="BO497" s="278">
        <f t="shared" si="4582"/>
        <v>0</v>
      </c>
      <c r="BP497" s="279"/>
      <c r="BQ497" s="563">
        <f t="shared" si="4583"/>
        <v>0</v>
      </c>
      <c r="BR497" s="322">
        <f t="shared" si="4263"/>
        <v>0</v>
      </c>
      <c r="BS497" s="284" t="b">
        <f>D497='Orçamento Detalhado'!J503</f>
        <v>1</v>
      </c>
    </row>
    <row r="498" spans="2:71" ht="18" customHeight="1" outlineLevel="2" thickTop="1" thickBot="1">
      <c r="B498" s="213" t="s">
        <v>995</v>
      </c>
      <c r="C498" s="275" t="str">
        <f>IF(VLOOKUP(B498,'Orçamento Detalhado'!$A$11:$I$531,4,)="","",(VLOOKUP(B498,'Orçamento Detalhado'!$A$11:$I$531,4,)))</f>
        <v/>
      </c>
      <c r="D498" s="276" t="str">
        <f>IF(B498="","",VLOOKUP($B498,'Orçamento Detalhado'!$A$11:$J$531,10,))</f>
        <v/>
      </c>
      <c r="E498" s="277">
        <f t="shared" si="4426"/>
        <v>0</v>
      </c>
      <c r="F498" s="574">
        <v>492</v>
      </c>
      <c r="G498" s="278">
        <f t="shared" ref="G498" si="4584">IFERROR($D498*H498,0)</f>
        <v>0</v>
      </c>
      <c r="H498" s="279"/>
      <c r="I498" s="278">
        <f t="shared" ref="I498" si="4585">IFERROR($D498*J498,0)</f>
        <v>0</v>
      </c>
      <c r="J498" s="279"/>
      <c r="K498" s="278">
        <f t="shared" ref="K498" si="4586">IFERROR($D498*L498,0)</f>
        <v>0</v>
      </c>
      <c r="L498" s="279"/>
      <c r="M498" s="278">
        <f t="shared" ref="M498" si="4587">IFERROR($D498*N498,0)</f>
        <v>0</v>
      </c>
      <c r="N498" s="279"/>
      <c r="O498" s="278">
        <f t="shared" ref="O498" si="4588">IFERROR($D498*P498,0)</f>
        <v>0</v>
      </c>
      <c r="P498" s="279"/>
      <c r="Q498" s="278">
        <f t="shared" ref="Q498" si="4589">IFERROR($D498*R498,0)</f>
        <v>0</v>
      </c>
      <c r="R498" s="279"/>
      <c r="S498" s="278">
        <f t="shared" ref="S498" si="4590">IFERROR($D498*T498,0)</f>
        <v>0</v>
      </c>
      <c r="T498" s="279"/>
      <c r="U498" s="278">
        <f t="shared" ref="U498" si="4591">IFERROR($D498*V498,0)</f>
        <v>0</v>
      </c>
      <c r="V498" s="279"/>
      <c r="W498" s="278">
        <f t="shared" ref="W498" si="4592">IFERROR($D498*X498,0)</f>
        <v>0</v>
      </c>
      <c r="X498" s="279"/>
      <c r="Y498" s="278">
        <f t="shared" ref="Y498" si="4593">IFERROR($D498*Z498,0)</f>
        <v>0</v>
      </c>
      <c r="Z498" s="279"/>
      <c r="AA498" s="278">
        <f t="shared" ref="AA498" si="4594">IFERROR($D498*AB498,0)</f>
        <v>0</v>
      </c>
      <c r="AB498" s="279"/>
      <c r="AC498" s="278">
        <f t="shared" ref="AC498" si="4595">IFERROR($D498*AD498,0)</f>
        <v>0</v>
      </c>
      <c r="AD498" s="279"/>
      <c r="AE498" s="278">
        <f t="shared" ref="AE498" si="4596">IFERROR($D498*AF498,0)</f>
        <v>0</v>
      </c>
      <c r="AF498" s="561" t="s">
        <v>1053</v>
      </c>
      <c r="AG498" s="278">
        <f t="shared" ref="AG498" si="4597">IFERROR($D498*AH498,0)</f>
        <v>0</v>
      </c>
      <c r="AH498" s="561" t="s">
        <v>1053</v>
      </c>
      <c r="AI498" s="278">
        <f t="shared" ref="AI498" si="4598">IFERROR($D498*AJ498,0)</f>
        <v>0</v>
      </c>
      <c r="AJ498" s="561" t="s">
        <v>1053</v>
      </c>
      <c r="AK498" s="278">
        <f t="shared" ref="AK498" si="4599">IFERROR($D498*AL498,0)</f>
        <v>0</v>
      </c>
      <c r="AL498" s="561" t="s">
        <v>1053</v>
      </c>
      <c r="AM498" s="278">
        <f t="shared" ref="AM498" si="4600">IFERROR($D498*AN498,0)</f>
        <v>0</v>
      </c>
      <c r="AN498" s="561" t="s">
        <v>1053</v>
      </c>
      <c r="AO498" s="278">
        <f t="shared" ref="AO498" si="4601">IFERROR($D498*AP498,0)</f>
        <v>0</v>
      </c>
      <c r="AP498" s="561" t="s">
        <v>1053</v>
      </c>
      <c r="AQ498" s="278">
        <f t="shared" ref="AQ498" si="4602">IFERROR($D498*AR498,0)</f>
        <v>0</v>
      </c>
      <c r="AR498" s="561" t="s">
        <v>1053</v>
      </c>
      <c r="AS498" s="278">
        <f t="shared" ref="AS498" si="4603">IFERROR($D498*AT498,0)</f>
        <v>0</v>
      </c>
      <c r="AT498" s="279"/>
      <c r="AU498" s="278">
        <f t="shared" ref="AU498" si="4604">IFERROR($D498*AV498,0)</f>
        <v>0</v>
      </c>
      <c r="AV498" s="279"/>
      <c r="AW498" s="278">
        <f t="shared" ref="AW498" si="4605">IFERROR($D498*AX498,0)</f>
        <v>0</v>
      </c>
      <c r="AX498" s="279"/>
      <c r="AY498" s="278">
        <f t="shared" ref="AY498" si="4606">IFERROR($D498*AZ498,0)</f>
        <v>0</v>
      </c>
      <c r="AZ498" s="279"/>
      <c r="BA498" s="278">
        <f t="shared" ref="BA498" si="4607">IFERROR($D498*BB498,0)</f>
        <v>0</v>
      </c>
      <c r="BB498" s="279"/>
      <c r="BC498" s="278">
        <f t="shared" ref="BC498" si="4608">IFERROR($D498*BD498,0)</f>
        <v>0</v>
      </c>
      <c r="BD498" s="279"/>
      <c r="BE498" s="278">
        <f t="shared" ref="BE498" si="4609">IFERROR($D498*BF498,0)</f>
        <v>0</v>
      </c>
      <c r="BF498" s="279"/>
      <c r="BG498" s="278">
        <f t="shared" ref="BG498" si="4610">IFERROR($D498*BH498,0)</f>
        <v>0</v>
      </c>
      <c r="BH498" s="279"/>
      <c r="BI498" s="278">
        <f t="shared" ref="BI498" si="4611">IFERROR($D498*BJ498,0)</f>
        <v>0</v>
      </c>
      <c r="BJ498" s="279"/>
      <c r="BK498" s="278">
        <f t="shared" ref="BK498" si="4612">IFERROR($D498*BL498,0)</f>
        <v>0</v>
      </c>
      <c r="BL498" s="279"/>
      <c r="BM498" s="278">
        <f t="shared" ref="BM498" si="4613">IFERROR($D498*BN498,0)</f>
        <v>0</v>
      </c>
      <c r="BN498" s="279"/>
      <c r="BO498" s="278">
        <f t="shared" ref="BO498" si="4614">IFERROR($D498*BP498,0)</f>
        <v>0</v>
      </c>
      <c r="BP498" s="279"/>
      <c r="BQ498" s="563">
        <f t="shared" ref="BQ498" si="4615">SUM(BN498,BL498,BJ498,BH498,BF498,BD498,BB498,AZ498,AX498,AV498,AT498,AR498,AP498,AN498,AL498,AJ498,AH498,AF498,AD498,AB498,Z498,X498,V498,T498,R498,P498,N498,L498,J498,H498,BP498)</f>
        <v>0</v>
      </c>
      <c r="BR498" s="322">
        <f t="shared" si="4263"/>
        <v>0</v>
      </c>
      <c r="BS498" s="284" t="b">
        <f>D498='Orçamento Detalhado'!J504</f>
        <v>1</v>
      </c>
    </row>
    <row r="499" spans="2:71" ht="18" customHeight="1" outlineLevel="2" thickTop="1" thickBot="1">
      <c r="B499" s="213" t="s">
        <v>996</v>
      </c>
      <c r="C499" s="275" t="str">
        <f>IF(VLOOKUP(B499,'Orçamento Detalhado'!$A$11:$I$531,4,)="","",(VLOOKUP(B499,'Orçamento Detalhado'!$A$11:$I$531,4,)))</f>
        <v/>
      </c>
      <c r="D499" s="276" t="str">
        <f>IF(B499="","",VLOOKUP($B499,'Orçamento Detalhado'!$A$11:$J$531,10,))</f>
        <v/>
      </c>
      <c r="E499" s="277">
        <f t="shared" si="4426"/>
        <v>0</v>
      </c>
      <c r="F499" s="574">
        <v>493</v>
      </c>
      <c r="G499" s="278">
        <f t="shared" ref="G499" si="4616">IFERROR($D499*H499,0)</f>
        <v>0</v>
      </c>
      <c r="H499" s="279"/>
      <c r="I499" s="278">
        <f t="shared" ref="I499" si="4617">IFERROR($D499*J499,0)</f>
        <v>0</v>
      </c>
      <c r="J499" s="279"/>
      <c r="K499" s="278">
        <f t="shared" ref="K499" si="4618">IFERROR($D499*L499,0)</f>
        <v>0</v>
      </c>
      <c r="L499" s="279"/>
      <c r="M499" s="278">
        <f t="shared" ref="M499" si="4619">IFERROR($D499*N499,0)</f>
        <v>0</v>
      </c>
      <c r="N499" s="279"/>
      <c r="O499" s="278">
        <f t="shared" ref="O499" si="4620">IFERROR($D499*P499,0)</f>
        <v>0</v>
      </c>
      <c r="P499" s="279"/>
      <c r="Q499" s="278">
        <f t="shared" ref="Q499" si="4621">IFERROR($D499*R499,0)</f>
        <v>0</v>
      </c>
      <c r="R499" s="279"/>
      <c r="S499" s="278">
        <f t="shared" ref="S499" si="4622">IFERROR($D499*T499,0)</f>
        <v>0</v>
      </c>
      <c r="T499" s="279"/>
      <c r="U499" s="278">
        <f t="shared" ref="U499" si="4623">IFERROR($D499*V499,0)</f>
        <v>0</v>
      </c>
      <c r="V499" s="279"/>
      <c r="W499" s="278">
        <f t="shared" ref="W499" si="4624">IFERROR($D499*X499,0)</f>
        <v>0</v>
      </c>
      <c r="X499" s="279"/>
      <c r="Y499" s="278">
        <f t="shared" ref="Y499" si="4625">IFERROR($D499*Z499,0)</f>
        <v>0</v>
      </c>
      <c r="Z499" s="279"/>
      <c r="AA499" s="278">
        <f t="shared" ref="AA499" si="4626">IFERROR($D499*AB499,0)</f>
        <v>0</v>
      </c>
      <c r="AB499" s="279"/>
      <c r="AC499" s="278">
        <f t="shared" ref="AC499" si="4627">IFERROR($D499*AD499,0)</f>
        <v>0</v>
      </c>
      <c r="AD499" s="279"/>
      <c r="AE499" s="278">
        <f t="shared" ref="AE499" si="4628">IFERROR($D499*AF499,0)</f>
        <v>0</v>
      </c>
      <c r="AF499" s="561" t="s">
        <v>1053</v>
      </c>
      <c r="AG499" s="278">
        <f t="shared" ref="AG499" si="4629">IFERROR($D499*AH499,0)</f>
        <v>0</v>
      </c>
      <c r="AH499" s="561" t="s">
        <v>1053</v>
      </c>
      <c r="AI499" s="278">
        <f t="shared" ref="AI499" si="4630">IFERROR($D499*AJ499,0)</f>
        <v>0</v>
      </c>
      <c r="AJ499" s="561" t="s">
        <v>1053</v>
      </c>
      <c r="AK499" s="278">
        <f t="shared" ref="AK499" si="4631">IFERROR($D499*AL499,0)</f>
        <v>0</v>
      </c>
      <c r="AL499" s="561" t="s">
        <v>1053</v>
      </c>
      <c r="AM499" s="278">
        <f t="shared" ref="AM499" si="4632">IFERROR($D499*AN499,0)</f>
        <v>0</v>
      </c>
      <c r="AN499" s="561" t="s">
        <v>1053</v>
      </c>
      <c r="AO499" s="278">
        <f t="shared" ref="AO499" si="4633">IFERROR($D499*AP499,0)</f>
        <v>0</v>
      </c>
      <c r="AP499" s="561" t="s">
        <v>1053</v>
      </c>
      <c r="AQ499" s="278">
        <f t="shared" ref="AQ499" si="4634">IFERROR($D499*AR499,0)</f>
        <v>0</v>
      </c>
      <c r="AR499" s="561" t="s">
        <v>1053</v>
      </c>
      <c r="AS499" s="278">
        <f t="shared" ref="AS499" si="4635">IFERROR($D499*AT499,0)</f>
        <v>0</v>
      </c>
      <c r="AT499" s="279"/>
      <c r="AU499" s="278">
        <f t="shared" ref="AU499" si="4636">IFERROR($D499*AV499,0)</f>
        <v>0</v>
      </c>
      <c r="AV499" s="279"/>
      <c r="AW499" s="278">
        <f t="shared" ref="AW499" si="4637">IFERROR($D499*AX499,0)</f>
        <v>0</v>
      </c>
      <c r="AX499" s="279"/>
      <c r="AY499" s="278">
        <f t="shared" ref="AY499" si="4638">IFERROR($D499*AZ499,0)</f>
        <v>0</v>
      </c>
      <c r="AZ499" s="279"/>
      <c r="BA499" s="278">
        <f t="shared" ref="BA499" si="4639">IFERROR($D499*BB499,0)</f>
        <v>0</v>
      </c>
      <c r="BB499" s="279"/>
      <c r="BC499" s="278">
        <f t="shared" ref="BC499" si="4640">IFERROR($D499*BD499,0)</f>
        <v>0</v>
      </c>
      <c r="BD499" s="279"/>
      <c r="BE499" s="278">
        <f t="shared" ref="BE499" si="4641">IFERROR($D499*BF499,0)</f>
        <v>0</v>
      </c>
      <c r="BF499" s="279"/>
      <c r="BG499" s="278">
        <f t="shared" ref="BG499" si="4642">IFERROR($D499*BH499,0)</f>
        <v>0</v>
      </c>
      <c r="BH499" s="279"/>
      <c r="BI499" s="278">
        <f t="shared" ref="BI499" si="4643">IFERROR($D499*BJ499,0)</f>
        <v>0</v>
      </c>
      <c r="BJ499" s="279"/>
      <c r="BK499" s="278">
        <f t="shared" ref="BK499" si="4644">IFERROR($D499*BL499,0)</f>
        <v>0</v>
      </c>
      <c r="BL499" s="279"/>
      <c r="BM499" s="278">
        <f t="shared" ref="BM499" si="4645">IFERROR($D499*BN499,0)</f>
        <v>0</v>
      </c>
      <c r="BN499" s="279"/>
      <c r="BO499" s="278">
        <f t="shared" ref="BO499" si="4646">IFERROR($D499*BP499,0)</f>
        <v>0</v>
      </c>
      <c r="BP499" s="279"/>
      <c r="BQ499" s="563">
        <f t="shared" ref="BQ499" si="4647">SUM(BN499,BL499,BJ499,BH499,BF499,BD499,BB499,AZ499,AX499,AV499,AT499,AR499,AP499,AN499,AL499,AJ499,AH499,AF499,AD499,AB499,Z499,X499,V499,T499,R499,P499,N499,L499,J499,H499,BP499)</f>
        <v>0</v>
      </c>
      <c r="BR499" s="322">
        <f t="shared" si="4263"/>
        <v>0</v>
      </c>
      <c r="BS499" s="284" t="b">
        <f>D499='Orçamento Detalhado'!J505</f>
        <v>1</v>
      </c>
    </row>
    <row r="500" spans="2:71" ht="18" customHeight="1" thickTop="1" thickBot="1">
      <c r="B500" s="225">
        <v>6</v>
      </c>
      <c r="C500" s="222" t="str">
        <f>IF(B500="","",VLOOKUP(B500,'Orçamento Detalhado'!$A$11:$I$531,4,))</f>
        <v>SEGUROS (sem BDI)</v>
      </c>
      <c r="D500" s="261">
        <f>SUM(D501:D506)</f>
        <v>0</v>
      </c>
      <c r="E500" s="262">
        <f t="shared" si="4426"/>
        <v>0</v>
      </c>
      <c r="F500" s="574">
        <v>494</v>
      </c>
      <c r="G500" s="261">
        <f>SUM(G501:G506)</f>
        <v>0</v>
      </c>
      <c r="H500" s="262">
        <f>IFERROR(G500/$D500,0)</f>
        <v>0</v>
      </c>
      <c r="I500" s="261">
        <f t="shared" ref="I500" si="4648">SUM(I501:I506)</f>
        <v>0</v>
      </c>
      <c r="J500" s="262">
        <f t="shared" ref="J500:BP500" si="4649">IFERROR(I500/$D500,0)</f>
        <v>0</v>
      </c>
      <c r="K500" s="261">
        <f t="shared" ref="K500" si="4650">SUM(K501:K506)</f>
        <v>0</v>
      </c>
      <c r="L500" s="262">
        <f t="shared" si="4649"/>
        <v>0</v>
      </c>
      <c r="M500" s="261">
        <f t="shared" ref="M500" si="4651">SUM(M501:M506)</f>
        <v>0</v>
      </c>
      <c r="N500" s="262">
        <f t="shared" si="4649"/>
        <v>0</v>
      </c>
      <c r="O500" s="261">
        <f t="shared" ref="O500" si="4652">SUM(O501:O506)</f>
        <v>0</v>
      </c>
      <c r="P500" s="262">
        <f t="shared" si="4649"/>
        <v>0</v>
      </c>
      <c r="Q500" s="261">
        <f t="shared" ref="Q500" si="4653">SUM(Q501:Q506)</f>
        <v>0</v>
      </c>
      <c r="R500" s="262">
        <f t="shared" si="4649"/>
        <v>0</v>
      </c>
      <c r="S500" s="261">
        <f t="shared" ref="S500" si="4654">SUM(S501:S506)</f>
        <v>0</v>
      </c>
      <c r="T500" s="262">
        <f t="shared" si="4649"/>
        <v>0</v>
      </c>
      <c r="U500" s="261">
        <f t="shared" ref="U500" si="4655">SUM(U501:U506)</f>
        <v>0</v>
      </c>
      <c r="V500" s="262">
        <f t="shared" si="4649"/>
        <v>0</v>
      </c>
      <c r="W500" s="261">
        <f t="shared" ref="W500" si="4656">SUM(W501:W506)</f>
        <v>0</v>
      </c>
      <c r="X500" s="262">
        <f t="shared" si="4649"/>
        <v>0</v>
      </c>
      <c r="Y500" s="261">
        <f t="shared" ref="Y500" si="4657">SUM(Y501:Y506)</f>
        <v>0</v>
      </c>
      <c r="Z500" s="262">
        <f t="shared" si="4649"/>
        <v>0</v>
      </c>
      <c r="AA500" s="261">
        <f t="shared" ref="AA500" si="4658">SUM(AA501:AA506)</f>
        <v>0</v>
      </c>
      <c r="AB500" s="262">
        <f t="shared" si="4649"/>
        <v>0</v>
      </c>
      <c r="AC500" s="261">
        <f t="shared" ref="AC500" si="4659">SUM(AC501:AC506)</f>
        <v>0</v>
      </c>
      <c r="AD500" s="262">
        <f t="shared" si="4649"/>
        <v>0</v>
      </c>
      <c r="AE500" s="261">
        <f t="shared" ref="AE500" si="4660">SUM(AE501:AE506)</f>
        <v>0</v>
      </c>
      <c r="AF500" s="262">
        <f t="shared" si="4649"/>
        <v>0</v>
      </c>
      <c r="AG500" s="261">
        <f t="shared" ref="AG500" si="4661">SUM(AG501:AG506)</f>
        <v>0</v>
      </c>
      <c r="AH500" s="262">
        <f t="shared" si="4649"/>
        <v>0</v>
      </c>
      <c r="AI500" s="261">
        <f t="shared" ref="AI500" si="4662">SUM(AI501:AI506)</f>
        <v>0</v>
      </c>
      <c r="AJ500" s="262">
        <f t="shared" si="4649"/>
        <v>0</v>
      </c>
      <c r="AK500" s="261">
        <f t="shared" ref="AK500" si="4663">SUM(AK501:AK506)</f>
        <v>0</v>
      </c>
      <c r="AL500" s="262">
        <f t="shared" si="4649"/>
        <v>0</v>
      </c>
      <c r="AM500" s="261">
        <f t="shared" ref="AM500" si="4664">SUM(AM501:AM506)</f>
        <v>0</v>
      </c>
      <c r="AN500" s="262">
        <f t="shared" si="4649"/>
        <v>0</v>
      </c>
      <c r="AO500" s="261">
        <f t="shared" ref="AO500" si="4665">SUM(AO501:AO506)</f>
        <v>0</v>
      </c>
      <c r="AP500" s="262">
        <f t="shared" si="4649"/>
        <v>0</v>
      </c>
      <c r="AQ500" s="261">
        <f t="shared" ref="AQ500" si="4666">SUM(AQ501:AQ506)</f>
        <v>0</v>
      </c>
      <c r="AR500" s="262">
        <f t="shared" si="4649"/>
        <v>0</v>
      </c>
      <c r="AS500" s="261">
        <f t="shared" ref="AS500" si="4667">SUM(AS501:AS506)</f>
        <v>0</v>
      </c>
      <c r="AT500" s="262">
        <f t="shared" si="4649"/>
        <v>0</v>
      </c>
      <c r="AU500" s="261">
        <f t="shared" ref="AU500" si="4668">SUM(AU501:AU506)</f>
        <v>0</v>
      </c>
      <c r="AV500" s="262">
        <f t="shared" si="4649"/>
        <v>0</v>
      </c>
      <c r="AW500" s="261">
        <f t="shared" ref="AW500" si="4669">SUM(AW501:AW506)</f>
        <v>0</v>
      </c>
      <c r="AX500" s="262">
        <f t="shared" si="4649"/>
        <v>0</v>
      </c>
      <c r="AY500" s="261">
        <f t="shared" ref="AY500" si="4670">SUM(AY501:AY506)</f>
        <v>0</v>
      </c>
      <c r="AZ500" s="262">
        <f t="shared" si="4649"/>
        <v>0</v>
      </c>
      <c r="BA500" s="261">
        <f t="shared" ref="BA500" si="4671">SUM(BA501:BA506)</f>
        <v>0</v>
      </c>
      <c r="BB500" s="262">
        <f t="shared" si="4649"/>
        <v>0</v>
      </c>
      <c r="BC500" s="261">
        <f t="shared" ref="BC500" si="4672">SUM(BC501:BC506)</f>
        <v>0</v>
      </c>
      <c r="BD500" s="262">
        <f t="shared" si="4649"/>
        <v>0</v>
      </c>
      <c r="BE500" s="261">
        <f t="shared" ref="BE500" si="4673">SUM(BE501:BE506)</f>
        <v>0</v>
      </c>
      <c r="BF500" s="262">
        <f t="shared" si="4649"/>
        <v>0</v>
      </c>
      <c r="BG500" s="261">
        <f t="shared" ref="BG500" si="4674">SUM(BG501:BG506)</f>
        <v>0</v>
      </c>
      <c r="BH500" s="262">
        <f t="shared" si="4649"/>
        <v>0</v>
      </c>
      <c r="BI500" s="261">
        <f t="shared" ref="BI500" si="4675">SUM(BI501:BI506)</f>
        <v>0</v>
      </c>
      <c r="BJ500" s="262">
        <f t="shared" si="4649"/>
        <v>0</v>
      </c>
      <c r="BK500" s="261">
        <f t="shared" ref="BK500" si="4676">SUM(BK501:BK506)</f>
        <v>0</v>
      </c>
      <c r="BL500" s="262">
        <f t="shared" si="4649"/>
        <v>0</v>
      </c>
      <c r="BM500" s="261">
        <f t="shared" ref="BM500" si="4677">SUM(BM501:BM506)</f>
        <v>0</v>
      </c>
      <c r="BN500" s="262">
        <f t="shared" si="4649"/>
        <v>0</v>
      </c>
      <c r="BO500" s="261">
        <f t="shared" ref="BO500" si="4678">SUM(BO501:BO506)</f>
        <v>0</v>
      </c>
      <c r="BP500" s="262">
        <f t="shared" si="4649"/>
        <v>0</v>
      </c>
      <c r="BQ500" s="563">
        <f t="shared" si="4488"/>
        <v>0</v>
      </c>
      <c r="BR500" s="322">
        <f t="shared" si="4263"/>
        <v>0</v>
      </c>
      <c r="BS500" s="284" t="b">
        <f>D500='Orçamento Detalhado'!J506</f>
        <v>1</v>
      </c>
    </row>
    <row r="501" spans="2:71" ht="18" customHeight="1" outlineLevel="2" thickTop="1" thickBot="1">
      <c r="B501" s="213" t="s">
        <v>997</v>
      </c>
      <c r="C501" s="275" t="str">
        <f>IF(VLOOKUP(B501,'Orçamento Detalhado'!$A$11:$I$531,4,)="","",(VLOOKUP(B501,'Orçamento Detalhado'!$A$11:$I$531,4,)))</f>
        <v>Risco Engenharia</v>
      </c>
      <c r="D501" s="276" t="str">
        <f>IF(B501="","",VLOOKUP($B501,'Orçamento Detalhado'!$A$11:$J$531,10,))</f>
        <v/>
      </c>
      <c r="E501" s="277">
        <f t="shared" si="4426"/>
        <v>0</v>
      </c>
      <c r="F501" s="574">
        <v>495</v>
      </c>
      <c r="G501" s="278">
        <f t="shared" ref="G501:G506" si="4679">IFERROR($D501*H501,0)</f>
        <v>0</v>
      </c>
      <c r="H501" s="279"/>
      <c r="I501" s="278">
        <f t="shared" ref="I501:I506" si="4680">IFERROR($D501*J501,0)</f>
        <v>0</v>
      </c>
      <c r="J501" s="561"/>
      <c r="K501" s="278">
        <f t="shared" ref="K501:K506" si="4681">IFERROR($D501*L501,0)</f>
        <v>0</v>
      </c>
      <c r="L501" s="561"/>
      <c r="M501" s="278">
        <f t="shared" ref="M501:M506" si="4682">IFERROR($D501*N501,0)</f>
        <v>0</v>
      </c>
      <c r="N501" s="279"/>
      <c r="O501" s="278">
        <f t="shared" ref="O501:O506" si="4683">IFERROR($D501*P501,0)</f>
        <v>0</v>
      </c>
      <c r="P501" s="279"/>
      <c r="Q501" s="278">
        <f t="shared" ref="Q501:Q506" si="4684">IFERROR($D501*R501,0)</f>
        <v>0</v>
      </c>
      <c r="R501" s="279"/>
      <c r="S501" s="278">
        <f t="shared" ref="S501:S506" si="4685">IFERROR($D501*T501,0)</f>
        <v>0</v>
      </c>
      <c r="T501" s="279"/>
      <c r="U501" s="278">
        <f t="shared" ref="U501:U506" si="4686">IFERROR($D501*V501,0)</f>
        <v>0</v>
      </c>
      <c r="V501" s="279"/>
      <c r="W501" s="278">
        <f t="shared" ref="W501:W506" si="4687">IFERROR($D501*X501,0)</f>
        <v>0</v>
      </c>
      <c r="X501" s="279"/>
      <c r="Y501" s="278">
        <f t="shared" ref="Y501:Y506" si="4688">IFERROR($D501*Z501,0)</f>
        <v>0</v>
      </c>
      <c r="Z501" s="279"/>
      <c r="AA501" s="278">
        <f t="shared" ref="AA501:AA506" si="4689">IFERROR($D501*AB501,0)</f>
        <v>0</v>
      </c>
      <c r="AB501" s="279"/>
      <c r="AC501" s="278">
        <f t="shared" ref="AC501:AC506" si="4690">IFERROR($D501*AD501,0)</f>
        <v>0</v>
      </c>
      <c r="AD501" s="279"/>
      <c r="AE501" s="278">
        <f t="shared" ref="AE501:AE506" si="4691">IFERROR($D501*AF501,0)</f>
        <v>0</v>
      </c>
      <c r="AF501" s="279"/>
      <c r="AG501" s="278">
        <f t="shared" ref="AG501:AG506" si="4692">IFERROR($D501*AH501,0)</f>
        <v>0</v>
      </c>
      <c r="AH501" s="279"/>
      <c r="AI501" s="278">
        <f t="shared" ref="AI501:AI506" si="4693">IFERROR($D501*AJ501,0)</f>
        <v>0</v>
      </c>
      <c r="AJ501" s="279"/>
      <c r="AK501" s="278">
        <f t="shared" ref="AK501:AK506" si="4694">IFERROR($D501*AL501,0)</f>
        <v>0</v>
      </c>
      <c r="AL501" s="279"/>
      <c r="AM501" s="278">
        <f t="shared" ref="AM501:AM506" si="4695">IFERROR($D501*AN501,0)</f>
        <v>0</v>
      </c>
      <c r="AN501" s="279"/>
      <c r="AO501" s="278">
        <f t="shared" ref="AO501:AO506" si="4696">IFERROR($D501*AP501,0)</f>
        <v>0</v>
      </c>
      <c r="AP501" s="279"/>
      <c r="AQ501" s="278">
        <f t="shared" ref="AQ501:AQ506" si="4697">IFERROR($D501*AR501,0)</f>
        <v>0</v>
      </c>
      <c r="AR501" s="279"/>
      <c r="AS501" s="278">
        <f t="shared" ref="AS501:AS506" si="4698">IFERROR($D501*AT501,0)</f>
        <v>0</v>
      </c>
      <c r="AT501" s="279"/>
      <c r="AU501" s="278">
        <f t="shared" ref="AU501:AU506" si="4699">IFERROR($D501*AV501,0)</f>
        <v>0</v>
      </c>
      <c r="AV501" s="279"/>
      <c r="AW501" s="278">
        <f t="shared" ref="AW501:AW506" si="4700">IFERROR($D501*AX501,0)</f>
        <v>0</v>
      </c>
      <c r="AX501" s="279"/>
      <c r="AY501" s="278">
        <f t="shared" ref="AY501:AY506" si="4701">IFERROR($D501*AZ501,0)</f>
        <v>0</v>
      </c>
      <c r="AZ501" s="279"/>
      <c r="BA501" s="278">
        <f t="shared" ref="BA501:BA506" si="4702">IFERROR($D501*BB501,0)</f>
        <v>0</v>
      </c>
      <c r="BB501" s="279"/>
      <c r="BC501" s="278">
        <f t="shared" ref="BC501:BC506" si="4703">IFERROR($D501*BD501,0)</f>
        <v>0</v>
      </c>
      <c r="BD501" s="279"/>
      <c r="BE501" s="278">
        <f t="shared" ref="BE501:BE506" si="4704">IFERROR($D501*BF501,0)</f>
        <v>0</v>
      </c>
      <c r="BF501" s="279"/>
      <c r="BG501" s="278">
        <f t="shared" ref="BG501:BG506" si="4705">IFERROR($D501*BH501,0)</f>
        <v>0</v>
      </c>
      <c r="BH501" s="279"/>
      <c r="BI501" s="278">
        <f t="shared" ref="BI501:BI506" si="4706">IFERROR($D501*BJ501,0)</f>
        <v>0</v>
      </c>
      <c r="BJ501" s="279"/>
      <c r="BK501" s="278">
        <f t="shared" ref="BK501:BK506" si="4707">IFERROR($D501*BL501,0)</f>
        <v>0</v>
      </c>
      <c r="BL501" s="279"/>
      <c r="BM501" s="278">
        <f t="shared" ref="BM501:BM506" si="4708">IFERROR($D501*BN501,0)</f>
        <v>0</v>
      </c>
      <c r="BN501" s="279"/>
      <c r="BO501" s="278">
        <f t="shared" ref="BO501:BO506" si="4709">IFERROR($D501*BP501,0)</f>
        <v>0</v>
      </c>
      <c r="BP501" s="279"/>
      <c r="BQ501" s="563">
        <f t="shared" ref="BQ501:BQ506" si="4710">SUM(BN501,BL501,BJ501,BH501,BF501,BD501,BB501,AZ501,AX501,AV501,AT501,AR501,AP501,AN501,AL501,AJ501,AH501,AF501,AD501,AB501,Z501,X501,V501,T501,R501,P501,N501,L501,J501,H501,BP501)</f>
        <v>0</v>
      </c>
      <c r="BR501" s="322">
        <f t="shared" si="4263"/>
        <v>0</v>
      </c>
      <c r="BS501" s="284" t="b">
        <f>D501='Orçamento Detalhado'!J507</f>
        <v>1</v>
      </c>
    </row>
    <row r="502" spans="2:71" ht="18" customHeight="1" outlineLevel="2" thickTop="1" thickBot="1">
      <c r="B502" s="213" t="s">
        <v>999</v>
      </c>
      <c r="C502" s="275" t="str">
        <f>IF(VLOOKUP(B502,'Orçamento Detalhado'!$A$11:$I$531,4,)="","",(VLOOKUP(B502,'Orçamento Detalhado'!$A$11:$I$531,4,)))</f>
        <v>SGC: Garantia Executante Construtor / Garantia Término de Obra</v>
      </c>
      <c r="D502" s="276" t="str">
        <f>IF(B502="","",VLOOKUP($B502,'Orçamento Detalhado'!$A$11:$J$531,10,))</f>
        <v/>
      </c>
      <c r="E502" s="277">
        <f t="shared" si="4426"/>
        <v>0</v>
      </c>
      <c r="F502" s="574">
        <v>496</v>
      </c>
      <c r="G502" s="278">
        <f t="shared" si="4679"/>
        <v>0</v>
      </c>
      <c r="H502" s="279"/>
      <c r="I502" s="278">
        <f t="shared" si="4680"/>
        <v>0</v>
      </c>
      <c r="J502" s="561"/>
      <c r="K502" s="278">
        <f t="shared" si="4681"/>
        <v>0</v>
      </c>
      <c r="L502" s="561"/>
      <c r="M502" s="278">
        <f t="shared" si="4682"/>
        <v>0</v>
      </c>
      <c r="N502" s="279"/>
      <c r="O502" s="278">
        <f t="shared" si="4683"/>
        <v>0</v>
      </c>
      <c r="P502" s="279"/>
      <c r="Q502" s="278">
        <f t="shared" si="4684"/>
        <v>0</v>
      </c>
      <c r="R502" s="279"/>
      <c r="S502" s="278">
        <f t="shared" si="4685"/>
        <v>0</v>
      </c>
      <c r="T502" s="279"/>
      <c r="U502" s="278">
        <f t="shared" si="4686"/>
        <v>0</v>
      </c>
      <c r="V502" s="279"/>
      <c r="W502" s="278">
        <f t="shared" si="4687"/>
        <v>0</v>
      </c>
      <c r="X502" s="279"/>
      <c r="Y502" s="278">
        <f t="shared" si="4688"/>
        <v>0</v>
      </c>
      <c r="Z502" s="279"/>
      <c r="AA502" s="278">
        <f t="shared" si="4689"/>
        <v>0</v>
      </c>
      <c r="AB502" s="279"/>
      <c r="AC502" s="278">
        <f t="shared" si="4690"/>
        <v>0</v>
      </c>
      <c r="AD502" s="279"/>
      <c r="AE502" s="278">
        <f t="shared" si="4691"/>
        <v>0</v>
      </c>
      <c r="AF502" s="279"/>
      <c r="AG502" s="278">
        <f t="shared" si="4692"/>
        <v>0</v>
      </c>
      <c r="AH502" s="279"/>
      <c r="AI502" s="278">
        <f t="shared" si="4693"/>
        <v>0</v>
      </c>
      <c r="AJ502" s="279"/>
      <c r="AK502" s="278">
        <f t="shared" si="4694"/>
        <v>0</v>
      </c>
      <c r="AL502" s="279"/>
      <c r="AM502" s="278">
        <f t="shared" si="4695"/>
        <v>0</v>
      </c>
      <c r="AN502" s="279"/>
      <c r="AO502" s="278">
        <f t="shared" si="4696"/>
        <v>0</v>
      </c>
      <c r="AP502" s="279"/>
      <c r="AQ502" s="278">
        <f t="shared" si="4697"/>
        <v>0</v>
      </c>
      <c r="AR502" s="279"/>
      <c r="AS502" s="278">
        <f t="shared" si="4698"/>
        <v>0</v>
      </c>
      <c r="AT502" s="279"/>
      <c r="AU502" s="278">
        <f t="shared" si="4699"/>
        <v>0</v>
      </c>
      <c r="AV502" s="279"/>
      <c r="AW502" s="278">
        <f t="shared" si="4700"/>
        <v>0</v>
      </c>
      <c r="AX502" s="279"/>
      <c r="AY502" s="278">
        <f t="shared" si="4701"/>
        <v>0</v>
      </c>
      <c r="AZ502" s="279"/>
      <c r="BA502" s="278">
        <f t="shared" si="4702"/>
        <v>0</v>
      </c>
      <c r="BB502" s="279"/>
      <c r="BC502" s="278">
        <f t="shared" si="4703"/>
        <v>0</v>
      </c>
      <c r="BD502" s="279"/>
      <c r="BE502" s="278">
        <f t="shared" si="4704"/>
        <v>0</v>
      </c>
      <c r="BF502" s="279"/>
      <c r="BG502" s="278">
        <f t="shared" si="4705"/>
        <v>0</v>
      </c>
      <c r="BH502" s="279"/>
      <c r="BI502" s="278">
        <f t="shared" si="4706"/>
        <v>0</v>
      </c>
      <c r="BJ502" s="279"/>
      <c r="BK502" s="278">
        <f t="shared" si="4707"/>
        <v>0</v>
      </c>
      <c r="BL502" s="279"/>
      <c r="BM502" s="278">
        <f t="shared" si="4708"/>
        <v>0</v>
      </c>
      <c r="BN502" s="279"/>
      <c r="BO502" s="278">
        <f t="shared" si="4709"/>
        <v>0</v>
      </c>
      <c r="BP502" s="279"/>
      <c r="BQ502" s="563">
        <f t="shared" si="4710"/>
        <v>0</v>
      </c>
      <c r="BR502" s="322">
        <f t="shared" si="4263"/>
        <v>0</v>
      </c>
      <c r="BS502" s="284" t="b">
        <f>D502='Orçamento Detalhado'!J508</f>
        <v>1</v>
      </c>
    </row>
    <row r="503" spans="2:71" ht="18" customHeight="1" outlineLevel="2" thickTop="1" thickBot="1">
      <c r="B503" s="213" t="s">
        <v>1001</v>
      </c>
      <c r="C503" s="275" t="str">
        <f>IF(VLOOKUP(B503,'Orçamento Detalhado'!$A$11:$I$531,4,)="","",(VLOOKUP(B503,'Orçamento Detalhado'!$A$11:$I$531,4,)))</f>
        <v>SGPE: Garantia Pós Entrega / Manutenção Corretiva</v>
      </c>
      <c r="D503" s="276" t="str">
        <f>IF(B503="","",VLOOKUP($B503,'Orçamento Detalhado'!$A$11:$J$531,10,))</f>
        <v/>
      </c>
      <c r="E503" s="277">
        <f t="shared" si="4426"/>
        <v>0</v>
      </c>
      <c r="F503" s="574">
        <v>497</v>
      </c>
      <c r="G503" s="278">
        <f t="shared" si="4679"/>
        <v>0</v>
      </c>
      <c r="H503" s="279"/>
      <c r="I503" s="278">
        <f t="shared" si="4680"/>
        <v>0</v>
      </c>
      <c r="J503" s="561"/>
      <c r="K503" s="278">
        <f t="shared" si="4681"/>
        <v>0</v>
      </c>
      <c r="L503" s="561"/>
      <c r="M503" s="278">
        <f t="shared" si="4682"/>
        <v>0</v>
      </c>
      <c r="N503" s="279"/>
      <c r="O503" s="278">
        <f t="shared" si="4683"/>
        <v>0</v>
      </c>
      <c r="P503" s="279"/>
      <c r="Q503" s="278">
        <f t="shared" si="4684"/>
        <v>0</v>
      </c>
      <c r="R503" s="279"/>
      <c r="S503" s="278">
        <f t="shared" si="4685"/>
        <v>0</v>
      </c>
      <c r="T503" s="279"/>
      <c r="U503" s="278">
        <f t="shared" si="4686"/>
        <v>0</v>
      </c>
      <c r="V503" s="279"/>
      <c r="W503" s="278">
        <f t="shared" si="4687"/>
        <v>0</v>
      </c>
      <c r="X503" s="279"/>
      <c r="Y503" s="278">
        <f t="shared" si="4688"/>
        <v>0</v>
      </c>
      <c r="Z503" s="279"/>
      <c r="AA503" s="278">
        <f t="shared" si="4689"/>
        <v>0</v>
      </c>
      <c r="AB503" s="279"/>
      <c r="AC503" s="278">
        <f t="shared" si="4690"/>
        <v>0</v>
      </c>
      <c r="AD503" s="279"/>
      <c r="AE503" s="278">
        <f t="shared" si="4691"/>
        <v>0</v>
      </c>
      <c r="AF503" s="279"/>
      <c r="AG503" s="278">
        <f t="shared" si="4692"/>
        <v>0</v>
      </c>
      <c r="AH503" s="279"/>
      <c r="AI503" s="278">
        <f t="shared" si="4693"/>
        <v>0</v>
      </c>
      <c r="AJ503" s="279"/>
      <c r="AK503" s="278">
        <f t="shared" si="4694"/>
        <v>0</v>
      </c>
      <c r="AL503" s="279"/>
      <c r="AM503" s="278">
        <f t="shared" si="4695"/>
        <v>0</v>
      </c>
      <c r="AN503" s="279"/>
      <c r="AO503" s="278">
        <f t="shared" si="4696"/>
        <v>0</v>
      </c>
      <c r="AP503" s="279"/>
      <c r="AQ503" s="278">
        <f t="shared" si="4697"/>
        <v>0</v>
      </c>
      <c r="AR503" s="279"/>
      <c r="AS503" s="278">
        <f t="shared" si="4698"/>
        <v>0</v>
      </c>
      <c r="AT503" s="279"/>
      <c r="AU503" s="278">
        <f t="shared" si="4699"/>
        <v>0</v>
      </c>
      <c r="AV503" s="279"/>
      <c r="AW503" s="278">
        <f t="shared" si="4700"/>
        <v>0</v>
      </c>
      <c r="AX503" s="279"/>
      <c r="AY503" s="278">
        <f t="shared" si="4701"/>
        <v>0</v>
      </c>
      <c r="AZ503" s="279"/>
      <c r="BA503" s="278">
        <f t="shared" si="4702"/>
        <v>0</v>
      </c>
      <c r="BB503" s="279"/>
      <c r="BC503" s="278">
        <f t="shared" si="4703"/>
        <v>0</v>
      </c>
      <c r="BD503" s="279"/>
      <c r="BE503" s="278">
        <f t="shared" si="4704"/>
        <v>0</v>
      </c>
      <c r="BF503" s="279"/>
      <c r="BG503" s="278">
        <f t="shared" si="4705"/>
        <v>0</v>
      </c>
      <c r="BH503" s="279"/>
      <c r="BI503" s="278">
        <f t="shared" si="4706"/>
        <v>0</v>
      </c>
      <c r="BJ503" s="279"/>
      <c r="BK503" s="278">
        <f t="shared" si="4707"/>
        <v>0</v>
      </c>
      <c r="BL503" s="279"/>
      <c r="BM503" s="278">
        <f t="shared" si="4708"/>
        <v>0</v>
      </c>
      <c r="BN503" s="279"/>
      <c r="BO503" s="278">
        <f t="shared" si="4709"/>
        <v>0</v>
      </c>
      <c r="BP503" s="279"/>
      <c r="BQ503" s="563">
        <f t="shared" si="4710"/>
        <v>0</v>
      </c>
      <c r="BR503" s="322">
        <f t="shared" si="4263"/>
        <v>0</v>
      </c>
      <c r="BS503" s="284" t="b">
        <f>D503='Orçamento Detalhado'!J509</f>
        <v>1</v>
      </c>
    </row>
    <row r="504" spans="2:71" ht="18" customHeight="1" outlineLevel="2" thickTop="1" thickBot="1">
      <c r="B504" s="213" t="s">
        <v>1003</v>
      </c>
      <c r="C504" s="275" t="str">
        <f>IF(VLOOKUP(B504,'Orçamento Detalhado'!$A$11:$I$531,4,)="","",(VLOOKUP(B504,'Orçamento Detalhado'!$A$11:$I$531,4,)))</f>
        <v/>
      </c>
      <c r="D504" s="276" t="str">
        <f>IF(B504="","",VLOOKUP($B504,'Orçamento Detalhado'!$A$11:$J$531,10,))</f>
        <v/>
      </c>
      <c r="E504" s="277">
        <f t="shared" si="4426"/>
        <v>0</v>
      </c>
      <c r="F504" s="574">
        <v>498</v>
      </c>
      <c r="G504" s="278">
        <f t="shared" si="4679"/>
        <v>0</v>
      </c>
      <c r="H504" s="279"/>
      <c r="I504" s="278">
        <f t="shared" si="4680"/>
        <v>0</v>
      </c>
      <c r="J504" s="279"/>
      <c r="K504" s="278">
        <f t="shared" si="4681"/>
        <v>0</v>
      </c>
      <c r="L504" s="279"/>
      <c r="M504" s="278">
        <f t="shared" si="4682"/>
        <v>0</v>
      </c>
      <c r="N504" s="279"/>
      <c r="O504" s="278">
        <f t="shared" si="4683"/>
        <v>0</v>
      </c>
      <c r="P504" s="279"/>
      <c r="Q504" s="278">
        <f t="shared" si="4684"/>
        <v>0</v>
      </c>
      <c r="R504" s="279"/>
      <c r="S504" s="278">
        <f t="shared" si="4685"/>
        <v>0</v>
      </c>
      <c r="T504" s="279"/>
      <c r="U504" s="278">
        <f t="shared" si="4686"/>
        <v>0</v>
      </c>
      <c r="V504" s="279"/>
      <c r="W504" s="278">
        <f t="shared" si="4687"/>
        <v>0</v>
      </c>
      <c r="X504" s="279"/>
      <c r="Y504" s="278">
        <f t="shared" si="4688"/>
        <v>0</v>
      </c>
      <c r="Z504" s="279"/>
      <c r="AA504" s="278">
        <f t="shared" si="4689"/>
        <v>0</v>
      </c>
      <c r="AB504" s="279"/>
      <c r="AC504" s="278">
        <f t="shared" si="4690"/>
        <v>0</v>
      </c>
      <c r="AD504" s="279"/>
      <c r="AE504" s="278">
        <f t="shared" si="4691"/>
        <v>0</v>
      </c>
      <c r="AF504" s="279"/>
      <c r="AG504" s="278">
        <f t="shared" si="4692"/>
        <v>0</v>
      </c>
      <c r="AH504" s="279"/>
      <c r="AI504" s="278">
        <f t="shared" si="4693"/>
        <v>0</v>
      </c>
      <c r="AJ504" s="279"/>
      <c r="AK504" s="278">
        <f t="shared" si="4694"/>
        <v>0</v>
      </c>
      <c r="AL504" s="279"/>
      <c r="AM504" s="278">
        <f t="shared" si="4695"/>
        <v>0</v>
      </c>
      <c r="AN504" s="279"/>
      <c r="AO504" s="278">
        <f t="shared" si="4696"/>
        <v>0</v>
      </c>
      <c r="AP504" s="279"/>
      <c r="AQ504" s="278">
        <f t="shared" si="4697"/>
        <v>0</v>
      </c>
      <c r="AR504" s="279"/>
      <c r="AS504" s="278">
        <f t="shared" si="4698"/>
        <v>0</v>
      </c>
      <c r="AT504" s="279"/>
      <c r="AU504" s="278">
        <f t="shared" si="4699"/>
        <v>0</v>
      </c>
      <c r="AV504" s="279"/>
      <c r="AW504" s="278">
        <f t="shared" si="4700"/>
        <v>0</v>
      </c>
      <c r="AX504" s="279"/>
      <c r="AY504" s="278">
        <f t="shared" si="4701"/>
        <v>0</v>
      </c>
      <c r="AZ504" s="279"/>
      <c r="BA504" s="278">
        <f t="shared" si="4702"/>
        <v>0</v>
      </c>
      <c r="BB504" s="279"/>
      <c r="BC504" s="278">
        <f t="shared" si="4703"/>
        <v>0</v>
      </c>
      <c r="BD504" s="279"/>
      <c r="BE504" s="278">
        <f t="shared" si="4704"/>
        <v>0</v>
      </c>
      <c r="BF504" s="279"/>
      <c r="BG504" s="278">
        <f t="shared" si="4705"/>
        <v>0</v>
      </c>
      <c r="BH504" s="279"/>
      <c r="BI504" s="278">
        <f t="shared" si="4706"/>
        <v>0</v>
      </c>
      <c r="BJ504" s="279"/>
      <c r="BK504" s="278">
        <f t="shared" si="4707"/>
        <v>0</v>
      </c>
      <c r="BL504" s="279"/>
      <c r="BM504" s="278">
        <f t="shared" si="4708"/>
        <v>0</v>
      </c>
      <c r="BN504" s="279"/>
      <c r="BO504" s="278">
        <f t="shared" si="4709"/>
        <v>0</v>
      </c>
      <c r="BP504" s="279"/>
      <c r="BQ504" s="563">
        <f t="shared" si="4710"/>
        <v>0</v>
      </c>
      <c r="BR504" s="322">
        <f t="shared" si="4263"/>
        <v>0</v>
      </c>
      <c r="BS504" s="284" t="b">
        <f>D504='Orçamento Detalhado'!J510</f>
        <v>1</v>
      </c>
    </row>
    <row r="505" spans="2:71" ht="18" customHeight="1" outlineLevel="2" thickTop="1" thickBot="1">
      <c r="B505" s="213" t="s">
        <v>1004</v>
      </c>
      <c r="C505" s="275" t="str">
        <f>IF(VLOOKUP(B505,'Orçamento Detalhado'!$A$11:$I$531,4,)="","",(VLOOKUP(B505,'Orçamento Detalhado'!$A$11:$I$531,4,)))</f>
        <v/>
      </c>
      <c r="D505" s="276" t="str">
        <f>IF(B505="","",VLOOKUP($B505,'Orçamento Detalhado'!$A$11:$J$531,10,))</f>
        <v/>
      </c>
      <c r="E505" s="277">
        <f t="shared" si="4426"/>
        <v>0</v>
      </c>
      <c r="F505" s="574">
        <v>499</v>
      </c>
      <c r="G505" s="278">
        <f t="shared" si="4679"/>
        <v>0</v>
      </c>
      <c r="H505" s="279"/>
      <c r="I505" s="278">
        <f t="shared" si="4680"/>
        <v>0</v>
      </c>
      <c r="J505" s="279"/>
      <c r="K505" s="278">
        <f t="shared" si="4681"/>
        <v>0</v>
      </c>
      <c r="L505" s="279"/>
      <c r="M505" s="278">
        <f t="shared" si="4682"/>
        <v>0</v>
      </c>
      <c r="N505" s="279"/>
      <c r="O505" s="278">
        <f t="shared" si="4683"/>
        <v>0</v>
      </c>
      <c r="P505" s="279"/>
      <c r="Q505" s="278">
        <f t="shared" si="4684"/>
        <v>0</v>
      </c>
      <c r="R505" s="279"/>
      <c r="S505" s="278">
        <f t="shared" si="4685"/>
        <v>0</v>
      </c>
      <c r="T505" s="279"/>
      <c r="U505" s="278">
        <f t="shared" si="4686"/>
        <v>0</v>
      </c>
      <c r="V505" s="279"/>
      <c r="W505" s="278">
        <f t="shared" si="4687"/>
        <v>0</v>
      </c>
      <c r="X505" s="279"/>
      <c r="Y505" s="278">
        <f t="shared" si="4688"/>
        <v>0</v>
      </c>
      <c r="Z505" s="279"/>
      <c r="AA505" s="278">
        <f t="shared" si="4689"/>
        <v>0</v>
      </c>
      <c r="AB505" s="279"/>
      <c r="AC505" s="278">
        <f t="shared" si="4690"/>
        <v>0</v>
      </c>
      <c r="AD505" s="279"/>
      <c r="AE505" s="278">
        <f t="shared" si="4691"/>
        <v>0</v>
      </c>
      <c r="AF505" s="279"/>
      <c r="AG505" s="278">
        <f t="shared" si="4692"/>
        <v>0</v>
      </c>
      <c r="AH505" s="279"/>
      <c r="AI505" s="278">
        <f t="shared" si="4693"/>
        <v>0</v>
      </c>
      <c r="AJ505" s="279"/>
      <c r="AK505" s="278">
        <f t="shared" si="4694"/>
        <v>0</v>
      </c>
      <c r="AL505" s="279"/>
      <c r="AM505" s="278">
        <f t="shared" si="4695"/>
        <v>0</v>
      </c>
      <c r="AN505" s="279"/>
      <c r="AO505" s="278">
        <f t="shared" si="4696"/>
        <v>0</v>
      </c>
      <c r="AP505" s="279"/>
      <c r="AQ505" s="278">
        <f t="shared" si="4697"/>
        <v>0</v>
      </c>
      <c r="AR505" s="279"/>
      <c r="AS505" s="278">
        <f t="shared" si="4698"/>
        <v>0</v>
      </c>
      <c r="AT505" s="279"/>
      <c r="AU505" s="278">
        <f t="shared" si="4699"/>
        <v>0</v>
      </c>
      <c r="AV505" s="279"/>
      <c r="AW505" s="278">
        <f t="shared" si="4700"/>
        <v>0</v>
      </c>
      <c r="AX505" s="279"/>
      <c r="AY505" s="278">
        <f t="shared" si="4701"/>
        <v>0</v>
      </c>
      <c r="AZ505" s="279"/>
      <c r="BA505" s="278">
        <f t="shared" si="4702"/>
        <v>0</v>
      </c>
      <c r="BB505" s="279"/>
      <c r="BC505" s="278">
        <f t="shared" si="4703"/>
        <v>0</v>
      </c>
      <c r="BD505" s="279"/>
      <c r="BE505" s="278">
        <f t="shared" si="4704"/>
        <v>0</v>
      </c>
      <c r="BF505" s="279"/>
      <c r="BG505" s="278">
        <f t="shared" si="4705"/>
        <v>0</v>
      </c>
      <c r="BH505" s="279"/>
      <c r="BI505" s="278">
        <f t="shared" si="4706"/>
        <v>0</v>
      </c>
      <c r="BJ505" s="279"/>
      <c r="BK505" s="278">
        <f t="shared" si="4707"/>
        <v>0</v>
      </c>
      <c r="BL505" s="279"/>
      <c r="BM505" s="278">
        <f t="shared" si="4708"/>
        <v>0</v>
      </c>
      <c r="BN505" s="279"/>
      <c r="BO505" s="278">
        <f t="shared" si="4709"/>
        <v>0</v>
      </c>
      <c r="BP505" s="279"/>
      <c r="BQ505" s="563">
        <f t="shared" si="4710"/>
        <v>0</v>
      </c>
      <c r="BR505" s="322">
        <f t="shared" si="4263"/>
        <v>0</v>
      </c>
      <c r="BS505" s="284" t="b">
        <f>D505='Orçamento Detalhado'!J511</f>
        <v>1</v>
      </c>
    </row>
    <row r="506" spans="2:71" ht="18" customHeight="1" outlineLevel="2" thickTop="1" thickBot="1">
      <c r="B506" s="213" t="s">
        <v>1005</v>
      </c>
      <c r="C506" s="275" t="str">
        <f>IF(VLOOKUP(B506,'Orçamento Detalhado'!$A$11:$I$531,4,)="","",(VLOOKUP(B506,'Orçamento Detalhado'!$A$11:$I$531,4,)))</f>
        <v/>
      </c>
      <c r="D506" s="276" t="str">
        <f>IF(B506="","",VLOOKUP($B506,'Orçamento Detalhado'!$A$11:$J$531,10,))</f>
        <v/>
      </c>
      <c r="E506" s="277">
        <f t="shared" si="4426"/>
        <v>0</v>
      </c>
      <c r="F506" s="574">
        <v>500</v>
      </c>
      <c r="G506" s="278">
        <f t="shared" si="4679"/>
        <v>0</v>
      </c>
      <c r="H506" s="279"/>
      <c r="I506" s="278">
        <f t="shared" si="4680"/>
        <v>0</v>
      </c>
      <c r="J506" s="279"/>
      <c r="K506" s="278">
        <f t="shared" si="4681"/>
        <v>0</v>
      </c>
      <c r="L506" s="279"/>
      <c r="M506" s="278">
        <f t="shared" si="4682"/>
        <v>0</v>
      </c>
      <c r="N506" s="279"/>
      <c r="O506" s="278">
        <f t="shared" si="4683"/>
        <v>0</v>
      </c>
      <c r="P506" s="279"/>
      <c r="Q506" s="278">
        <f t="shared" si="4684"/>
        <v>0</v>
      </c>
      <c r="R506" s="279"/>
      <c r="S506" s="278">
        <f t="shared" si="4685"/>
        <v>0</v>
      </c>
      <c r="T506" s="279"/>
      <c r="U506" s="278">
        <f t="shared" si="4686"/>
        <v>0</v>
      </c>
      <c r="V506" s="279"/>
      <c r="W506" s="278">
        <f t="shared" si="4687"/>
        <v>0</v>
      </c>
      <c r="X506" s="279"/>
      <c r="Y506" s="278">
        <f t="shared" si="4688"/>
        <v>0</v>
      </c>
      <c r="Z506" s="279"/>
      <c r="AA506" s="278">
        <f t="shared" si="4689"/>
        <v>0</v>
      </c>
      <c r="AB506" s="279"/>
      <c r="AC506" s="278">
        <f t="shared" si="4690"/>
        <v>0</v>
      </c>
      <c r="AD506" s="279"/>
      <c r="AE506" s="278">
        <f t="shared" si="4691"/>
        <v>0</v>
      </c>
      <c r="AF506" s="279"/>
      <c r="AG506" s="278">
        <f t="shared" si="4692"/>
        <v>0</v>
      </c>
      <c r="AH506" s="279"/>
      <c r="AI506" s="278">
        <f t="shared" si="4693"/>
        <v>0</v>
      </c>
      <c r="AJ506" s="279"/>
      <c r="AK506" s="278">
        <f t="shared" si="4694"/>
        <v>0</v>
      </c>
      <c r="AL506" s="279"/>
      <c r="AM506" s="278">
        <f t="shared" si="4695"/>
        <v>0</v>
      </c>
      <c r="AN506" s="279"/>
      <c r="AO506" s="278">
        <f t="shared" si="4696"/>
        <v>0</v>
      </c>
      <c r="AP506" s="279"/>
      <c r="AQ506" s="278">
        <f t="shared" si="4697"/>
        <v>0</v>
      </c>
      <c r="AR506" s="279"/>
      <c r="AS506" s="278">
        <f t="shared" si="4698"/>
        <v>0</v>
      </c>
      <c r="AT506" s="279"/>
      <c r="AU506" s="278">
        <f t="shared" si="4699"/>
        <v>0</v>
      </c>
      <c r="AV506" s="279"/>
      <c r="AW506" s="278">
        <f t="shared" si="4700"/>
        <v>0</v>
      </c>
      <c r="AX506" s="279"/>
      <c r="AY506" s="278">
        <f t="shared" si="4701"/>
        <v>0</v>
      </c>
      <c r="AZ506" s="279"/>
      <c r="BA506" s="278">
        <f t="shared" si="4702"/>
        <v>0</v>
      </c>
      <c r="BB506" s="279"/>
      <c r="BC506" s="278">
        <f t="shared" si="4703"/>
        <v>0</v>
      </c>
      <c r="BD506" s="279"/>
      <c r="BE506" s="278">
        <f t="shared" si="4704"/>
        <v>0</v>
      </c>
      <c r="BF506" s="279"/>
      <c r="BG506" s="278">
        <f t="shared" si="4705"/>
        <v>0</v>
      </c>
      <c r="BH506" s="279"/>
      <c r="BI506" s="278">
        <f t="shared" si="4706"/>
        <v>0</v>
      </c>
      <c r="BJ506" s="279"/>
      <c r="BK506" s="278">
        <f t="shared" si="4707"/>
        <v>0</v>
      </c>
      <c r="BL506" s="279"/>
      <c r="BM506" s="278">
        <f t="shared" si="4708"/>
        <v>0</v>
      </c>
      <c r="BN506" s="279"/>
      <c r="BO506" s="278">
        <f t="shared" si="4709"/>
        <v>0</v>
      </c>
      <c r="BP506" s="279"/>
      <c r="BQ506" s="563">
        <f t="shared" si="4710"/>
        <v>0</v>
      </c>
      <c r="BR506" s="322">
        <f t="shared" si="4263"/>
        <v>0</v>
      </c>
      <c r="BS506" s="284" t="b">
        <f>D506='Orçamento Detalhado'!J512</f>
        <v>1</v>
      </c>
    </row>
    <row r="507" spans="2:71" ht="18" customHeight="1" thickTop="1" thickBot="1">
      <c r="B507" s="225">
        <v>7</v>
      </c>
      <c r="C507" s="222" t="str">
        <f>IF(B507="","",VLOOKUP(B507,'Orçamento Detalhado'!$A$11:$I$531,4,))</f>
        <v>LEGALIZAÇÃO (sem BDI)</v>
      </c>
      <c r="D507" s="261">
        <f>SUM(D508:D521)</f>
        <v>0</v>
      </c>
      <c r="E507" s="262">
        <f t="shared" si="4426"/>
        <v>0</v>
      </c>
      <c r="F507" s="574">
        <v>501</v>
      </c>
      <c r="G507" s="261">
        <f>SUM(G508:G521)</f>
        <v>0</v>
      </c>
      <c r="H507" s="262">
        <f>IFERROR(G507/$D507,0)</f>
        <v>0</v>
      </c>
      <c r="I507" s="261">
        <f>SUM(I508:I521)</f>
        <v>0</v>
      </c>
      <c r="J507" s="262">
        <f t="shared" ref="J507:BP507" si="4711">IFERROR(I507/$D507,0)</f>
        <v>0</v>
      </c>
      <c r="K507" s="261">
        <f>SUM(K508:K521)</f>
        <v>0</v>
      </c>
      <c r="L507" s="262">
        <f t="shared" si="4711"/>
        <v>0</v>
      </c>
      <c r="M507" s="261">
        <f>SUM(M508:M521)</f>
        <v>0</v>
      </c>
      <c r="N507" s="262">
        <f t="shared" si="4711"/>
        <v>0</v>
      </c>
      <c r="O507" s="261">
        <f>SUM(O508:O521)</f>
        <v>0</v>
      </c>
      <c r="P507" s="262">
        <f t="shared" si="4711"/>
        <v>0</v>
      </c>
      <c r="Q507" s="261">
        <f>SUM(Q508:Q521)</f>
        <v>0</v>
      </c>
      <c r="R507" s="262">
        <f t="shared" si="4711"/>
        <v>0</v>
      </c>
      <c r="S507" s="261">
        <f>SUM(S508:S521)</f>
        <v>0</v>
      </c>
      <c r="T507" s="262">
        <f t="shared" si="4711"/>
        <v>0</v>
      </c>
      <c r="U507" s="261">
        <f>SUM(U508:U521)</f>
        <v>0</v>
      </c>
      <c r="V507" s="262">
        <f t="shared" si="4711"/>
        <v>0</v>
      </c>
      <c r="W507" s="261">
        <f>SUM(W508:W521)</f>
        <v>0</v>
      </c>
      <c r="X507" s="262">
        <f t="shared" si="4711"/>
        <v>0</v>
      </c>
      <c r="Y507" s="261">
        <f>SUM(Y508:Y521)</f>
        <v>0</v>
      </c>
      <c r="Z507" s="262">
        <f t="shared" si="4711"/>
        <v>0</v>
      </c>
      <c r="AA507" s="261">
        <f>SUM(AA508:AA521)</f>
        <v>0</v>
      </c>
      <c r="AB507" s="262">
        <f t="shared" si="4711"/>
        <v>0</v>
      </c>
      <c r="AC507" s="261">
        <f>SUM(AC508:AC521)</f>
        <v>0</v>
      </c>
      <c r="AD507" s="262">
        <f t="shared" si="4711"/>
        <v>0</v>
      </c>
      <c r="AE507" s="261">
        <f>SUM(AE508:AE521)</f>
        <v>0</v>
      </c>
      <c r="AF507" s="262">
        <f t="shared" si="4711"/>
        <v>0</v>
      </c>
      <c r="AG507" s="261">
        <f>SUM(AG508:AG521)</f>
        <v>0</v>
      </c>
      <c r="AH507" s="262">
        <f t="shared" si="4711"/>
        <v>0</v>
      </c>
      <c r="AI507" s="261">
        <f>SUM(AI508:AI521)</f>
        <v>0</v>
      </c>
      <c r="AJ507" s="262">
        <f t="shared" si="4711"/>
        <v>0</v>
      </c>
      <c r="AK507" s="261">
        <f>SUM(AK508:AK521)</f>
        <v>0</v>
      </c>
      <c r="AL507" s="262">
        <f t="shared" si="4711"/>
        <v>0</v>
      </c>
      <c r="AM507" s="261">
        <f>SUM(AM508:AM521)</f>
        <v>0</v>
      </c>
      <c r="AN507" s="262">
        <f t="shared" si="4711"/>
        <v>0</v>
      </c>
      <c r="AO507" s="261">
        <f>SUM(AO508:AO521)</f>
        <v>0</v>
      </c>
      <c r="AP507" s="262">
        <f t="shared" si="4711"/>
        <v>0</v>
      </c>
      <c r="AQ507" s="261">
        <f>SUM(AQ508:AQ521)</f>
        <v>0</v>
      </c>
      <c r="AR507" s="262">
        <f t="shared" si="4711"/>
        <v>0</v>
      </c>
      <c r="AS507" s="261">
        <f>SUM(AS508:AS521)</f>
        <v>0</v>
      </c>
      <c r="AT507" s="262">
        <f t="shared" si="4711"/>
        <v>0</v>
      </c>
      <c r="AU507" s="261">
        <f>SUM(AU508:AU521)</f>
        <v>0</v>
      </c>
      <c r="AV507" s="262">
        <f t="shared" si="4711"/>
        <v>0</v>
      </c>
      <c r="AW507" s="261">
        <f>SUM(AW508:AW521)</f>
        <v>0</v>
      </c>
      <c r="AX507" s="262">
        <f t="shared" si="4711"/>
        <v>0</v>
      </c>
      <c r="AY507" s="261">
        <f>SUM(AY508:AY521)</f>
        <v>0</v>
      </c>
      <c r="AZ507" s="262">
        <f t="shared" si="4711"/>
        <v>0</v>
      </c>
      <c r="BA507" s="261">
        <f>SUM(BA508:BA521)</f>
        <v>0</v>
      </c>
      <c r="BB507" s="262">
        <f t="shared" si="4711"/>
        <v>0</v>
      </c>
      <c r="BC507" s="261">
        <f>SUM(BC508:BC521)</f>
        <v>0</v>
      </c>
      <c r="BD507" s="262">
        <f t="shared" si="4711"/>
        <v>0</v>
      </c>
      <c r="BE507" s="261">
        <f>SUM(BE508:BE521)</f>
        <v>0</v>
      </c>
      <c r="BF507" s="262">
        <f t="shared" si="4711"/>
        <v>0</v>
      </c>
      <c r="BG507" s="261">
        <f>SUM(BG508:BG521)</f>
        <v>0</v>
      </c>
      <c r="BH507" s="262">
        <f t="shared" si="4711"/>
        <v>0</v>
      </c>
      <c r="BI507" s="261">
        <f>SUM(BI508:BI521)</f>
        <v>0</v>
      </c>
      <c r="BJ507" s="262">
        <f t="shared" si="4711"/>
        <v>0</v>
      </c>
      <c r="BK507" s="261">
        <f>SUM(BK508:BK521)</f>
        <v>0</v>
      </c>
      <c r="BL507" s="262">
        <f t="shared" si="4711"/>
        <v>0</v>
      </c>
      <c r="BM507" s="261">
        <f>SUM(BM508:BM521)</f>
        <v>0</v>
      </c>
      <c r="BN507" s="262">
        <f t="shared" si="4711"/>
        <v>0</v>
      </c>
      <c r="BO507" s="261">
        <f>SUM(BO508:BO521)</f>
        <v>0</v>
      </c>
      <c r="BP507" s="262">
        <f t="shared" si="4711"/>
        <v>0</v>
      </c>
      <c r="BQ507" s="563">
        <f t="shared" ref="BQ507:BQ521" si="4712">SUM(BN507,BL507,BJ507,BH507,BF507,BD507,BB507,AZ507,AX507,AV507,AT507,AR507,AP507,AN507,AL507,AJ507,AH507,AF507,AD507,AB507,Z507,X507,V507,T507,R507,P507,N507,L507,J507,H507,BP507)</f>
        <v>0</v>
      </c>
      <c r="BR507" s="322">
        <f t="shared" si="4263"/>
        <v>0</v>
      </c>
      <c r="BS507" s="284" t="b">
        <f>D507='Orçamento Detalhado'!J513</f>
        <v>1</v>
      </c>
    </row>
    <row r="508" spans="2:71" ht="18" customHeight="1" outlineLevel="2" thickTop="1" thickBot="1">
      <c r="B508" s="213" t="s">
        <v>1006</v>
      </c>
      <c r="C508" s="275" t="str">
        <f>IF(VLOOKUP(B508,'Orçamento Detalhado'!$A$11:$I$531,4,)="","",(VLOOKUP(B508,'Orçamento Detalhado'!$A$11:$I$531,4,)))</f>
        <v>Emissão AVCB</v>
      </c>
      <c r="D508" s="276" t="str">
        <f>IF(B508="","",VLOOKUP($B508,'Orçamento Detalhado'!$A$11:$J$531,10,))</f>
        <v/>
      </c>
      <c r="E508" s="277">
        <f t="shared" si="4426"/>
        <v>0</v>
      </c>
      <c r="F508" s="574">
        <v>502</v>
      </c>
      <c r="G508" s="278">
        <f t="shared" ref="G508:G521" si="4713">IFERROR($D508*H508,0)</f>
        <v>0</v>
      </c>
      <c r="H508" s="279"/>
      <c r="I508" s="278">
        <f t="shared" ref="I508:I521" si="4714">IFERROR($D508*J508,0)</f>
        <v>0</v>
      </c>
      <c r="J508" s="279"/>
      <c r="K508" s="278">
        <f t="shared" ref="K508:K521" si="4715">IFERROR($D508*L508,0)</f>
        <v>0</v>
      </c>
      <c r="L508" s="279"/>
      <c r="M508" s="278">
        <f t="shared" ref="M508:M521" si="4716">IFERROR($D508*N508,0)</f>
        <v>0</v>
      </c>
      <c r="N508" s="279"/>
      <c r="O508" s="278">
        <f t="shared" ref="O508:O521" si="4717">IFERROR($D508*P508,0)</f>
        <v>0</v>
      </c>
      <c r="P508" s="279"/>
      <c r="Q508" s="278">
        <f t="shared" ref="Q508:Q521" si="4718">IFERROR($D508*R508,0)</f>
        <v>0</v>
      </c>
      <c r="R508" s="279"/>
      <c r="S508" s="278">
        <f t="shared" ref="S508:S521" si="4719">IFERROR($D508*T508,0)</f>
        <v>0</v>
      </c>
      <c r="T508" s="279"/>
      <c r="U508" s="278">
        <f t="shared" ref="U508:U521" si="4720">IFERROR($D508*V508,0)</f>
        <v>0</v>
      </c>
      <c r="V508" s="279"/>
      <c r="W508" s="278">
        <f t="shared" ref="W508:W521" si="4721">IFERROR($D508*X508,0)</f>
        <v>0</v>
      </c>
      <c r="X508" s="279"/>
      <c r="Y508" s="278">
        <f t="shared" ref="Y508:Y521" si="4722">IFERROR($D508*Z508,0)</f>
        <v>0</v>
      </c>
      <c r="Z508" s="279"/>
      <c r="AA508" s="278">
        <f t="shared" ref="AA508:AA521" si="4723">IFERROR($D508*AB508,0)</f>
        <v>0</v>
      </c>
      <c r="AB508" s="279"/>
      <c r="AC508" s="278">
        <f t="shared" ref="AC508:AC521" si="4724">IFERROR($D508*AD508,0)</f>
        <v>0</v>
      </c>
      <c r="AD508" s="279"/>
      <c r="AE508" s="278">
        <f t="shared" ref="AE508:AE521" si="4725">IFERROR($D508*AF508,0)</f>
        <v>0</v>
      </c>
      <c r="AF508" s="279"/>
      <c r="AG508" s="278">
        <f t="shared" ref="AG508:AG521" si="4726">IFERROR($D508*AH508,0)</f>
        <v>0</v>
      </c>
      <c r="AH508" s="279"/>
      <c r="AI508" s="278">
        <f t="shared" ref="AI508:AI521" si="4727">IFERROR($D508*AJ508,0)</f>
        <v>0</v>
      </c>
      <c r="AJ508" s="279"/>
      <c r="AK508" s="278">
        <f t="shared" ref="AK508:AK521" si="4728">IFERROR($D508*AL508,0)</f>
        <v>0</v>
      </c>
      <c r="AL508" s="279"/>
      <c r="AM508" s="278">
        <f t="shared" ref="AM508:AM521" si="4729">IFERROR($D508*AN508,0)</f>
        <v>0</v>
      </c>
      <c r="AN508" s="279"/>
      <c r="AO508" s="278">
        <f t="shared" ref="AO508:AO521" si="4730">IFERROR($D508*AP508,0)</f>
        <v>0</v>
      </c>
      <c r="AP508" s="279"/>
      <c r="AQ508" s="278">
        <f t="shared" ref="AQ508:AQ521" si="4731">IFERROR($D508*AR508,0)</f>
        <v>0</v>
      </c>
      <c r="AR508" s="279"/>
      <c r="AS508" s="278">
        <f t="shared" ref="AS508:AS521" si="4732">IFERROR($D508*AT508,0)</f>
        <v>0</v>
      </c>
      <c r="AT508" s="279"/>
      <c r="AU508" s="278">
        <f t="shared" ref="AU508:AU521" si="4733">IFERROR($D508*AV508,0)</f>
        <v>0</v>
      </c>
      <c r="AV508" s="279"/>
      <c r="AW508" s="278">
        <f t="shared" ref="AW508:AW521" si="4734">IFERROR($D508*AX508,0)</f>
        <v>0</v>
      </c>
      <c r="AX508" s="561"/>
      <c r="AY508" s="278">
        <f t="shared" ref="AY508:AY521" si="4735">IFERROR($D508*AZ508,0)</f>
        <v>0</v>
      </c>
      <c r="AZ508" s="561" t="s">
        <v>1053</v>
      </c>
      <c r="BA508" s="278">
        <f t="shared" ref="BA508:BA521" si="4736">IFERROR($D508*BB508,0)</f>
        <v>0</v>
      </c>
      <c r="BB508" s="561" t="s">
        <v>1053</v>
      </c>
      <c r="BC508" s="278">
        <f t="shared" ref="BC508:BC521" si="4737">IFERROR($D508*BD508,0)</f>
        <v>0</v>
      </c>
      <c r="BD508" s="561" t="s">
        <v>1053</v>
      </c>
      <c r="BE508" s="278">
        <f t="shared" ref="BE508:BE521" si="4738">IFERROR($D508*BF508,0)</f>
        <v>0</v>
      </c>
      <c r="BF508" s="279"/>
      <c r="BG508" s="278">
        <f t="shared" ref="BG508:BG521" si="4739">IFERROR($D508*BH508,0)</f>
        <v>0</v>
      </c>
      <c r="BH508" s="279"/>
      <c r="BI508" s="278">
        <f t="shared" ref="BI508:BI521" si="4740">IFERROR($D508*BJ508,0)</f>
        <v>0</v>
      </c>
      <c r="BJ508" s="279"/>
      <c r="BK508" s="278">
        <f t="shared" ref="BK508:BK521" si="4741">IFERROR($D508*BL508,0)</f>
        <v>0</v>
      </c>
      <c r="BL508" s="279"/>
      <c r="BM508" s="278">
        <f t="shared" ref="BM508:BM521" si="4742">IFERROR($D508*BN508,0)</f>
        <v>0</v>
      </c>
      <c r="BN508" s="279"/>
      <c r="BO508" s="278">
        <f t="shared" ref="BO508:BO521" si="4743">IFERROR($D508*BP508,0)</f>
        <v>0</v>
      </c>
      <c r="BP508" s="279"/>
      <c r="BQ508" s="563">
        <f t="shared" si="4712"/>
        <v>0</v>
      </c>
      <c r="BR508" s="322">
        <f t="shared" si="4263"/>
        <v>0</v>
      </c>
      <c r="BS508" s="284" t="b">
        <f>D508='Orçamento Detalhado'!J514</f>
        <v>1</v>
      </c>
    </row>
    <row r="509" spans="2:71" ht="18" customHeight="1" outlineLevel="2" thickTop="1" thickBot="1">
      <c r="B509" s="213" t="s">
        <v>1008</v>
      </c>
      <c r="C509" s="275" t="str">
        <f>IF(VLOOKUP(B509,'Orçamento Detalhado'!$A$11:$I$531,4,)="","",(VLOOKUP(B509,'Orçamento Detalhado'!$A$11:$I$531,4,)))</f>
        <v>Quitação de INSS</v>
      </c>
      <c r="D509" s="276" t="str">
        <f>IF(B509="","",VLOOKUP($B509,'Orçamento Detalhado'!$A$11:$J$531,10,))</f>
        <v/>
      </c>
      <c r="E509" s="277">
        <f t="shared" si="4426"/>
        <v>0</v>
      </c>
      <c r="F509" s="574">
        <v>503</v>
      </c>
      <c r="G509" s="278">
        <f t="shared" ref="G509:G514" si="4744">IFERROR($D509*H509,0)</f>
        <v>0</v>
      </c>
      <c r="H509" s="279"/>
      <c r="I509" s="278">
        <f t="shared" ref="I509:I514" si="4745">IFERROR($D509*J509,0)</f>
        <v>0</v>
      </c>
      <c r="J509" s="279"/>
      <c r="K509" s="278">
        <f t="shared" ref="K509:K514" si="4746">IFERROR($D509*L509,0)</f>
        <v>0</v>
      </c>
      <c r="L509" s="279"/>
      <c r="M509" s="278">
        <f t="shared" ref="M509:M514" si="4747">IFERROR($D509*N509,0)</f>
        <v>0</v>
      </c>
      <c r="N509" s="279"/>
      <c r="O509" s="278">
        <f t="shared" ref="O509:O514" si="4748">IFERROR($D509*P509,0)</f>
        <v>0</v>
      </c>
      <c r="P509" s="279"/>
      <c r="Q509" s="278">
        <f t="shared" ref="Q509:Q514" si="4749">IFERROR($D509*R509,0)</f>
        <v>0</v>
      </c>
      <c r="R509" s="279"/>
      <c r="S509" s="278">
        <f t="shared" ref="S509:S514" si="4750">IFERROR($D509*T509,0)</f>
        <v>0</v>
      </c>
      <c r="T509" s="279"/>
      <c r="U509" s="278">
        <f t="shared" ref="U509:U514" si="4751">IFERROR($D509*V509,0)</f>
        <v>0</v>
      </c>
      <c r="V509" s="279"/>
      <c r="W509" s="278">
        <f t="shared" ref="W509:W514" si="4752">IFERROR($D509*X509,0)</f>
        <v>0</v>
      </c>
      <c r="X509" s="279"/>
      <c r="Y509" s="278">
        <f t="shared" ref="Y509:Y514" si="4753">IFERROR($D509*Z509,0)</f>
        <v>0</v>
      </c>
      <c r="Z509" s="279"/>
      <c r="AA509" s="278">
        <f t="shared" ref="AA509:AA514" si="4754">IFERROR($D509*AB509,0)</f>
        <v>0</v>
      </c>
      <c r="AB509" s="279"/>
      <c r="AC509" s="278">
        <f t="shared" ref="AC509:AC514" si="4755">IFERROR($D509*AD509,0)</f>
        <v>0</v>
      </c>
      <c r="AD509" s="279"/>
      <c r="AE509" s="278">
        <f t="shared" ref="AE509:AE514" si="4756">IFERROR($D509*AF509,0)</f>
        <v>0</v>
      </c>
      <c r="AF509" s="279"/>
      <c r="AG509" s="278">
        <f t="shared" ref="AG509:AG514" si="4757">IFERROR($D509*AH509,0)</f>
        <v>0</v>
      </c>
      <c r="AH509" s="279"/>
      <c r="AI509" s="278">
        <f t="shared" ref="AI509:AI514" si="4758">IFERROR($D509*AJ509,0)</f>
        <v>0</v>
      </c>
      <c r="AJ509" s="279"/>
      <c r="AK509" s="278">
        <f t="shared" ref="AK509:AK514" si="4759">IFERROR($D509*AL509,0)</f>
        <v>0</v>
      </c>
      <c r="AL509" s="279"/>
      <c r="AM509" s="278">
        <f t="shared" ref="AM509:AM514" si="4760">IFERROR($D509*AN509,0)</f>
        <v>0</v>
      </c>
      <c r="AN509" s="279"/>
      <c r="AO509" s="278">
        <f t="shared" ref="AO509:AO514" si="4761">IFERROR($D509*AP509,0)</f>
        <v>0</v>
      </c>
      <c r="AP509" s="279"/>
      <c r="AQ509" s="278">
        <f t="shared" ref="AQ509:AQ514" si="4762">IFERROR($D509*AR509,0)</f>
        <v>0</v>
      </c>
      <c r="AR509" s="279"/>
      <c r="AS509" s="278">
        <f t="shared" ref="AS509:AS514" si="4763">IFERROR($D509*AT509,0)</f>
        <v>0</v>
      </c>
      <c r="AT509" s="279"/>
      <c r="AU509" s="278">
        <f t="shared" ref="AU509:AU514" si="4764">IFERROR($D509*AV509,0)</f>
        <v>0</v>
      </c>
      <c r="AV509" s="279"/>
      <c r="AW509" s="278">
        <f t="shared" ref="AW509:AW514" si="4765">IFERROR($D509*AX509,0)</f>
        <v>0</v>
      </c>
      <c r="AX509" s="561" t="s">
        <v>1053</v>
      </c>
      <c r="AY509" s="278">
        <f t="shared" ref="AY509:AY514" si="4766">IFERROR($D509*AZ509,0)</f>
        <v>0</v>
      </c>
      <c r="AZ509" s="561" t="s">
        <v>1053</v>
      </c>
      <c r="BA509" s="278">
        <f t="shared" ref="BA509:BA514" si="4767">IFERROR($D509*BB509,0)</f>
        <v>0</v>
      </c>
      <c r="BB509" s="561"/>
      <c r="BC509" s="278">
        <f t="shared" ref="BC509:BC514" si="4768">IFERROR($D509*BD509,0)</f>
        <v>0</v>
      </c>
      <c r="BD509" s="561" t="s">
        <v>1053</v>
      </c>
      <c r="BE509" s="278">
        <f t="shared" ref="BE509:BE514" si="4769">IFERROR($D509*BF509,0)</f>
        <v>0</v>
      </c>
      <c r="BF509" s="279"/>
      <c r="BG509" s="278">
        <f t="shared" ref="BG509:BG514" si="4770">IFERROR($D509*BH509,0)</f>
        <v>0</v>
      </c>
      <c r="BH509" s="279"/>
      <c r="BI509" s="278">
        <f t="shared" ref="BI509:BI514" si="4771">IFERROR($D509*BJ509,0)</f>
        <v>0</v>
      </c>
      <c r="BJ509" s="279"/>
      <c r="BK509" s="278">
        <f t="shared" ref="BK509:BK514" si="4772">IFERROR($D509*BL509,0)</f>
        <v>0</v>
      </c>
      <c r="BL509" s="279"/>
      <c r="BM509" s="278">
        <f t="shared" ref="BM509:BM514" si="4773">IFERROR($D509*BN509,0)</f>
        <v>0</v>
      </c>
      <c r="BN509" s="279"/>
      <c r="BO509" s="278">
        <f t="shared" ref="BO509:BO514" si="4774">IFERROR($D509*BP509,0)</f>
        <v>0</v>
      </c>
      <c r="BP509" s="279"/>
      <c r="BQ509" s="563">
        <f t="shared" ref="BQ509:BQ514" si="4775">SUM(BN509,BL509,BJ509,BH509,BF509,BD509,BB509,AZ509,AX509,AV509,AT509,AR509,AP509,AN509,AL509,AJ509,AH509,AF509,AD509,AB509,Z509,X509,V509,T509,R509,P509,N509,L509,J509,H509,BP509)</f>
        <v>0</v>
      </c>
      <c r="BR509" s="322">
        <f t="shared" si="4263"/>
        <v>0</v>
      </c>
      <c r="BS509" s="284" t="b">
        <f>D509='Orçamento Detalhado'!J515</f>
        <v>1</v>
      </c>
    </row>
    <row r="510" spans="2:71" ht="18" customHeight="1" outlineLevel="2" thickTop="1" thickBot="1">
      <c r="B510" s="213" t="s">
        <v>1010</v>
      </c>
      <c r="C510" s="275" t="str">
        <f>IF(VLOOKUP(B510,'Orçamento Detalhado'!$A$11:$I$531,4,)="","",(VLOOKUP(B510,'Orçamento Detalhado'!$A$11:$I$531,4,)))</f>
        <v>Ambiental</v>
      </c>
      <c r="D510" s="276" t="str">
        <f>IF(B510="","",VLOOKUP($B510,'Orçamento Detalhado'!$A$11:$J$531,10,))</f>
        <v/>
      </c>
      <c r="E510" s="277">
        <f t="shared" si="4426"/>
        <v>0</v>
      </c>
      <c r="F510" s="574">
        <v>504</v>
      </c>
      <c r="G510" s="278">
        <f t="shared" si="4744"/>
        <v>0</v>
      </c>
      <c r="H510" s="279"/>
      <c r="I510" s="278">
        <f t="shared" si="4745"/>
        <v>0</v>
      </c>
      <c r="J510" s="279"/>
      <c r="K510" s="278">
        <f t="shared" si="4746"/>
        <v>0</v>
      </c>
      <c r="L510" s="279"/>
      <c r="M510" s="278">
        <f t="shared" si="4747"/>
        <v>0</v>
      </c>
      <c r="N510" s="279"/>
      <c r="O510" s="278">
        <f t="shared" si="4748"/>
        <v>0</v>
      </c>
      <c r="P510" s="279"/>
      <c r="Q510" s="278">
        <f t="shared" si="4749"/>
        <v>0</v>
      </c>
      <c r="R510" s="279"/>
      <c r="S510" s="278">
        <f t="shared" si="4750"/>
        <v>0</v>
      </c>
      <c r="T510" s="279"/>
      <c r="U510" s="278">
        <f t="shared" si="4751"/>
        <v>0</v>
      </c>
      <c r="V510" s="279"/>
      <c r="W510" s="278">
        <f t="shared" si="4752"/>
        <v>0</v>
      </c>
      <c r="X510" s="279"/>
      <c r="Y510" s="278">
        <f t="shared" si="4753"/>
        <v>0</v>
      </c>
      <c r="Z510" s="279"/>
      <c r="AA510" s="278">
        <f t="shared" si="4754"/>
        <v>0</v>
      </c>
      <c r="AB510" s="279"/>
      <c r="AC510" s="278">
        <f t="shared" si="4755"/>
        <v>0</v>
      </c>
      <c r="AD510" s="279"/>
      <c r="AE510" s="278">
        <f t="shared" si="4756"/>
        <v>0</v>
      </c>
      <c r="AF510" s="279"/>
      <c r="AG510" s="278">
        <f t="shared" si="4757"/>
        <v>0</v>
      </c>
      <c r="AH510" s="279"/>
      <c r="AI510" s="278">
        <f t="shared" si="4758"/>
        <v>0</v>
      </c>
      <c r="AJ510" s="279"/>
      <c r="AK510" s="278">
        <f t="shared" si="4759"/>
        <v>0</v>
      </c>
      <c r="AL510" s="279"/>
      <c r="AM510" s="278">
        <f t="shared" si="4760"/>
        <v>0</v>
      </c>
      <c r="AN510" s="279"/>
      <c r="AO510" s="278">
        <f t="shared" si="4761"/>
        <v>0</v>
      </c>
      <c r="AP510" s="279"/>
      <c r="AQ510" s="278">
        <f t="shared" si="4762"/>
        <v>0</v>
      </c>
      <c r="AR510" s="279"/>
      <c r="AS510" s="278">
        <f t="shared" si="4763"/>
        <v>0</v>
      </c>
      <c r="AT510" s="279"/>
      <c r="AU510" s="278">
        <f t="shared" si="4764"/>
        <v>0</v>
      </c>
      <c r="AV510" s="279"/>
      <c r="AW510" s="278">
        <f t="shared" si="4765"/>
        <v>0</v>
      </c>
      <c r="AX510" s="561" t="s">
        <v>1053</v>
      </c>
      <c r="AY510" s="278">
        <f t="shared" si="4766"/>
        <v>0</v>
      </c>
      <c r="AZ510" s="561" t="s">
        <v>1053</v>
      </c>
      <c r="BA510" s="278">
        <f t="shared" si="4767"/>
        <v>0</v>
      </c>
      <c r="BB510" s="561"/>
      <c r="BC510" s="278">
        <f t="shared" si="4768"/>
        <v>0</v>
      </c>
      <c r="BD510" s="561" t="s">
        <v>1053</v>
      </c>
      <c r="BE510" s="278">
        <f t="shared" si="4769"/>
        <v>0</v>
      </c>
      <c r="BF510" s="279"/>
      <c r="BG510" s="278">
        <f t="shared" si="4770"/>
        <v>0</v>
      </c>
      <c r="BH510" s="279"/>
      <c r="BI510" s="278">
        <f t="shared" si="4771"/>
        <v>0</v>
      </c>
      <c r="BJ510" s="279"/>
      <c r="BK510" s="278">
        <f t="shared" si="4772"/>
        <v>0</v>
      </c>
      <c r="BL510" s="279"/>
      <c r="BM510" s="278">
        <f t="shared" si="4773"/>
        <v>0</v>
      </c>
      <c r="BN510" s="279"/>
      <c r="BO510" s="278">
        <f t="shared" si="4774"/>
        <v>0</v>
      </c>
      <c r="BP510" s="279"/>
      <c r="BQ510" s="563">
        <f t="shared" si="4775"/>
        <v>0</v>
      </c>
      <c r="BR510" s="322">
        <f t="shared" si="4263"/>
        <v>0</v>
      </c>
      <c r="BS510" s="284" t="b">
        <f>D510='Orçamento Detalhado'!J516</f>
        <v>1</v>
      </c>
    </row>
    <row r="511" spans="2:71" ht="18" customHeight="1" outlineLevel="2" thickTop="1" thickBot="1">
      <c r="B511" s="213" t="s">
        <v>1012</v>
      </c>
      <c r="C511" s="275" t="str">
        <f>IF(VLOOKUP(B511,'Orçamento Detalhado'!$A$11:$I$531,4,)="","",(VLOOKUP(B511,'Orçamento Detalhado'!$A$11:$I$531,4,)))</f>
        <v>Ligação definitiva água</v>
      </c>
      <c r="D511" s="276" t="str">
        <f>IF(B511="","",VLOOKUP($B511,'Orçamento Detalhado'!$A$11:$J$531,10,))</f>
        <v/>
      </c>
      <c r="E511" s="277">
        <f t="shared" ref="E511:E521" si="4776">IFERROR(D511/$D$527,0)</f>
        <v>0</v>
      </c>
      <c r="F511" s="574">
        <v>505</v>
      </c>
      <c r="G511" s="278">
        <f t="shared" si="4744"/>
        <v>0</v>
      </c>
      <c r="H511" s="279"/>
      <c r="I511" s="278">
        <f t="shared" si="4745"/>
        <v>0</v>
      </c>
      <c r="J511" s="279"/>
      <c r="K511" s="278">
        <f t="shared" si="4746"/>
        <v>0</v>
      </c>
      <c r="L511" s="279"/>
      <c r="M511" s="278">
        <f t="shared" si="4747"/>
        <v>0</v>
      </c>
      <c r="N511" s="279"/>
      <c r="O511" s="278">
        <f t="shared" si="4748"/>
        <v>0</v>
      </c>
      <c r="P511" s="279"/>
      <c r="Q511" s="278">
        <f t="shared" si="4749"/>
        <v>0</v>
      </c>
      <c r="R511" s="279"/>
      <c r="S511" s="278">
        <f t="shared" si="4750"/>
        <v>0</v>
      </c>
      <c r="T511" s="279"/>
      <c r="U511" s="278">
        <f t="shared" si="4751"/>
        <v>0</v>
      </c>
      <c r="V511" s="279"/>
      <c r="W511" s="278">
        <f t="shared" si="4752"/>
        <v>0</v>
      </c>
      <c r="X511" s="279"/>
      <c r="Y511" s="278">
        <f t="shared" si="4753"/>
        <v>0</v>
      </c>
      <c r="Z511" s="279"/>
      <c r="AA511" s="278">
        <f t="shared" si="4754"/>
        <v>0</v>
      </c>
      <c r="AB511" s="279"/>
      <c r="AC511" s="278">
        <f t="shared" si="4755"/>
        <v>0</v>
      </c>
      <c r="AD511" s="279"/>
      <c r="AE511" s="278">
        <f t="shared" si="4756"/>
        <v>0</v>
      </c>
      <c r="AF511" s="279"/>
      <c r="AG511" s="278">
        <f t="shared" si="4757"/>
        <v>0</v>
      </c>
      <c r="AH511" s="279"/>
      <c r="AI511" s="278">
        <f t="shared" si="4758"/>
        <v>0</v>
      </c>
      <c r="AJ511" s="279"/>
      <c r="AK511" s="278">
        <f t="shared" si="4759"/>
        <v>0</v>
      </c>
      <c r="AL511" s="279"/>
      <c r="AM511" s="278">
        <f t="shared" si="4760"/>
        <v>0</v>
      </c>
      <c r="AN511" s="279"/>
      <c r="AO511" s="278">
        <f t="shared" si="4761"/>
        <v>0</v>
      </c>
      <c r="AP511" s="279"/>
      <c r="AQ511" s="278">
        <f t="shared" si="4762"/>
        <v>0</v>
      </c>
      <c r="AR511" s="279"/>
      <c r="AS511" s="278">
        <f t="shared" si="4763"/>
        <v>0</v>
      </c>
      <c r="AT511" s="279"/>
      <c r="AU511" s="278">
        <f t="shared" si="4764"/>
        <v>0</v>
      </c>
      <c r="AV511" s="279"/>
      <c r="AW511" s="278">
        <f t="shared" si="4765"/>
        <v>0</v>
      </c>
      <c r="AX511" s="561" t="s">
        <v>1053</v>
      </c>
      <c r="AY511" s="278">
        <f t="shared" si="4766"/>
        <v>0</v>
      </c>
      <c r="AZ511" s="561" t="s">
        <v>1053</v>
      </c>
      <c r="BA511" s="278">
        <f t="shared" si="4767"/>
        <v>0</v>
      </c>
      <c r="BB511" s="561"/>
      <c r="BC511" s="278">
        <f t="shared" si="4768"/>
        <v>0</v>
      </c>
      <c r="BD511" s="561" t="s">
        <v>1053</v>
      </c>
      <c r="BE511" s="278">
        <f t="shared" si="4769"/>
        <v>0</v>
      </c>
      <c r="BF511" s="279"/>
      <c r="BG511" s="278">
        <f t="shared" si="4770"/>
        <v>0</v>
      </c>
      <c r="BH511" s="279"/>
      <c r="BI511" s="278">
        <f t="shared" si="4771"/>
        <v>0</v>
      </c>
      <c r="BJ511" s="279"/>
      <c r="BK511" s="278">
        <f t="shared" si="4772"/>
        <v>0</v>
      </c>
      <c r="BL511" s="279"/>
      <c r="BM511" s="278">
        <f t="shared" si="4773"/>
        <v>0</v>
      </c>
      <c r="BN511" s="279"/>
      <c r="BO511" s="278">
        <f t="shared" si="4774"/>
        <v>0</v>
      </c>
      <c r="BP511" s="279"/>
      <c r="BQ511" s="563">
        <f t="shared" si="4775"/>
        <v>0</v>
      </c>
      <c r="BR511" s="322">
        <f t="shared" si="4263"/>
        <v>0</v>
      </c>
      <c r="BS511" s="284" t="b">
        <f>D511='Orçamento Detalhado'!J517</f>
        <v>1</v>
      </c>
    </row>
    <row r="512" spans="2:71" ht="18" customHeight="1" outlineLevel="2" thickTop="1" thickBot="1">
      <c r="B512" s="213" t="s">
        <v>1014</v>
      </c>
      <c r="C512" s="275" t="str">
        <f>IF(VLOOKUP(B512,'Orçamento Detalhado'!$A$11:$I$531,4,)="","",(VLOOKUP(B512,'Orçamento Detalhado'!$A$11:$I$531,4,)))</f>
        <v>Ligação definitiva energia</v>
      </c>
      <c r="D512" s="276" t="str">
        <f>IF(B512="","",VLOOKUP($B512,'Orçamento Detalhado'!$A$11:$J$531,10,))</f>
        <v/>
      </c>
      <c r="E512" s="277">
        <f t="shared" si="4776"/>
        <v>0</v>
      </c>
      <c r="F512" s="574">
        <v>506</v>
      </c>
      <c r="G512" s="278">
        <f t="shared" si="4744"/>
        <v>0</v>
      </c>
      <c r="H512" s="279"/>
      <c r="I512" s="278">
        <f t="shared" si="4745"/>
        <v>0</v>
      </c>
      <c r="J512" s="279"/>
      <c r="K512" s="278">
        <f t="shared" si="4746"/>
        <v>0</v>
      </c>
      <c r="L512" s="279"/>
      <c r="M512" s="278">
        <f t="shared" si="4747"/>
        <v>0</v>
      </c>
      <c r="N512" s="279"/>
      <c r="O512" s="278">
        <f t="shared" si="4748"/>
        <v>0</v>
      </c>
      <c r="P512" s="279"/>
      <c r="Q512" s="278">
        <f t="shared" si="4749"/>
        <v>0</v>
      </c>
      <c r="R512" s="279"/>
      <c r="S512" s="278">
        <f t="shared" si="4750"/>
        <v>0</v>
      </c>
      <c r="T512" s="279"/>
      <c r="U512" s="278">
        <f t="shared" si="4751"/>
        <v>0</v>
      </c>
      <c r="V512" s="279"/>
      <c r="W512" s="278">
        <f t="shared" si="4752"/>
        <v>0</v>
      </c>
      <c r="X512" s="279"/>
      <c r="Y512" s="278">
        <f t="shared" si="4753"/>
        <v>0</v>
      </c>
      <c r="Z512" s="279"/>
      <c r="AA512" s="278">
        <f t="shared" si="4754"/>
        <v>0</v>
      </c>
      <c r="AB512" s="279"/>
      <c r="AC512" s="278">
        <f t="shared" si="4755"/>
        <v>0</v>
      </c>
      <c r="AD512" s="279"/>
      <c r="AE512" s="278">
        <f t="shared" si="4756"/>
        <v>0</v>
      </c>
      <c r="AF512" s="279"/>
      <c r="AG512" s="278">
        <f t="shared" si="4757"/>
        <v>0</v>
      </c>
      <c r="AH512" s="279"/>
      <c r="AI512" s="278">
        <f t="shared" si="4758"/>
        <v>0</v>
      </c>
      <c r="AJ512" s="279"/>
      <c r="AK512" s="278">
        <f t="shared" si="4759"/>
        <v>0</v>
      </c>
      <c r="AL512" s="279"/>
      <c r="AM512" s="278">
        <f t="shared" si="4760"/>
        <v>0</v>
      </c>
      <c r="AN512" s="279"/>
      <c r="AO512" s="278">
        <f t="shared" si="4761"/>
        <v>0</v>
      </c>
      <c r="AP512" s="279"/>
      <c r="AQ512" s="278">
        <f t="shared" si="4762"/>
        <v>0</v>
      </c>
      <c r="AR512" s="279"/>
      <c r="AS512" s="278">
        <f t="shared" si="4763"/>
        <v>0</v>
      </c>
      <c r="AT512" s="279"/>
      <c r="AU512" s="278">
        <f t="shared" si="4764"/>
        <v>0</v>
      </c>
      <c r="AV512" s="279"/>
      <c r="AW512" s="278">
        <f t="shared" si="4765"/>
        <v>0</v>
      </c>
      <c r="AX512" s="561" t="s">
        <v>1053</v>
      </c>
      <c r="AY512" s="278">
        <f t="shared" si="4766"/>
        <v>0</v>
      </c>
      <c r="AZ512" s="561" t="s">
        <v>1053</v>
      </c>
      <c r="BA512" s="278">
        <f t="shared" si="4767"/>
        <v>0</v>
      </c>
      <c r="BB512" s="561"/>
      <c r="BC512" s="278">
        <f t="shared" si="4768"/>
        <v>0</v>
      </c>
      <c r="BD512" s="561"/>
      <c r="BE512" s="278">
        <f t="shared" si="4769"/>
        <v>0</v>
      </c>
      <c r="BF512" s="279"/>
      <c r="BG512" s="278">
        <f t="shared" si="4770"/>
        <v>0</v>
      </c>
      <c r="BH512" s="279"/>
      <c r="BI512" s="278">
        <f t="shared" si="4771"/>
        <v>0</v>
      </c>
      <c r="BJ512" s="279"/>
      <c r="BK512" s="278">
        <f t="shared" si="4772"/>
        <v>0</v>
      </c>
      <c r="BL512" s="279"/>
      <c r="BM512" s="278">
        <f t="shared" si="4773"/>
        <v>0</v>
      </c>
      <c r="BN512" s="279"/>
      <c r="BO512" s="278">
        <f t="shared" si="4774"/>
        <v>0</v>
      </c>
      <c r="BP512" s="279"/>
      <c r="BQ512" s="563">
        <f t="shared" si="4775"/>
        <v>0</v>
      </c>
      <c r="BR512" s="322">
        <f t="shared" si="4263"/>
        <v>0</v>
      </c>
      <c r="BS512" s="284" t="b">
        <f>D512='Orçamento Detalhado'!J518</f>
        <v>1</v>
      </c>
    </row>
    <row r="513" spans="2:71" ht="18" customHeight="1" outlineLevel="2" thickTop="1" thickBot="1">
      <c r="B513" s="213" t="s">
        <v>1016</v>
      </c>
      <c r="C513" s="275" t="str">
        <f>IF(VLOOKUP(B513,'Orçamento Detalhado'!$A$11:$I$531,4,)="","",(VLOOKUP(B513,'Orçamento Detalhado'!$A$11:$I$531,4,)))</f>
        <v>Ligação gás</v>
      </c>
      <c r="D513" s="276" t="str">
        <f>IF(B513="","",VLOOKUP($B513,'Orçamento Detalhado'!$A$11:$J$531,10,))</f>
        <v/>
      </c>
      <c r="E513" s="277">
        <f t="shared" si="4776"/>
        <v>0</v>
      </c>
      <c r="F513" s="574">
        <v>507</v>
      </c>
      <c r="G513" s="278">
        <f t="shared" si="4744"/>
        <v>0</v>
      </c>
      <c r="H513" s="279"/>
      <c r="I513" s="278">
        <f t="shared" si="4745"/>
        <v>0</v>
      </c>
      <c r="J513" s="279"/>
      <c r="K513" s="278">
        <f t="shared" si="4746"/>
        <v>0</v>
      </c>
      <c r="L513" s="279"/>
      <c r="M513" s="278">
        <f t="shared" si="4747"/>
        <v>0</v>
      </c>
      <c r="N513" s="279"/>
      <c r="O513" s="278">
        <f t="shared" si="4748"/>
        <v>0</v>
      </c>
      <c r="P513" s="279"/>
      <c r="Q513" s="278">
        <f t="shared" si="4749"/>
        <v>0</v>
      </c>
      <c r="R513" s="279"/>
      <c r="S513" s="278">
        <f t="shared" si="4750"/>
        <v>0</v>
      </c>
      <c r="T513" s="279"/>
      <c r="U513" s="278">
        <f t="shared" si="4751"/>
        <v>0</v>
      </c>
      <c r="V513" s="279"/>
      <c r="W513" s="278">
        <f t="shared" si="4752"/>
        <v>0</v>
      </c>
      <c r="X513" s="279"/>
      <c r="Y513" s="278">
        <f t="shared" si="4753"/>
        <v>0</v>
      </c>
      <c r="Z513" s="279"/>
      <c r="AA513" s="278">
        <f t="shared" si="4754"/>
        <v>0</v>
      </c>
      <c r="AB513" s="279"/>
      <c r="AC513" s="278">
        <f t="shared" si="4755"/>
        <v>0</v>
      </c>
      <c r="AD513" s="279"/>
      <c r="AE513" s="278">
        <f t="shared" si="4756"/>
        <v>0</v>
      </c>
      <c r="AF513" s="279"/>
      <c r="AG513" s="278">
        <f t="shared" si="4757"/>
        <v>0</v>
      </c>
      <c r="AH513" s="279"/>
      <c r="AI513" s="278">
        <f t="shared" si="4758"/>
        <v>0</v>
      </c>
      <c r="AJ513" s="279"/>
      <c r="AK513" s="278">
        <f t="shared" si="4759"/>
        <v>0</v>
      </c>
      <c r="AL513" s="279"/>
      <c r="AM513" s="278">
        <f t="shared" si="4760"/>
        <v>0</v>
      </c>
      <c r="AN513" s="279"/>
      <c r="AO513" s="278">
        <f t="shared" si="4761"/>
        <v>0</v>
      </c>
      <c r="AP513" s="279"/>
      <c r="AQ513" s="278">
        <f t="shared" si="4762"/>
        <v>0</v>
      </c>
      <c r="AR513" s="279"/>
      <c r="AS513" s="278">
        <f t="shared" si="4763"/>
        <v>0</v>
      </c>
      <c r="AT513" s="279"/>
      <c r="AU513" s="278">
        <f t="shared" si="4764"/>
        <v>0</v>
      </c>
      <c r="AV513" s="279"/>
      <c r="AW513" s="278">
        <f t="shared" si="4765"/>
        <v>0</v>
      </c>
      <c r="AX513" s="561" t="s">
        <v>1053</v>
      </c>
      <c r="AY513" s="278">
        <f t="shared" si="4766"/>
        <v>0</v>
      </c>
      <c r="AZ513" s="561" t="s">
        <v>1053</v>
      </c>
      <c r="BA513" s="278">
        <f t="shared" si="4767"/>
        <v>0</v>
      </c>
      <c r="BB513" s="561"/>
      <c r="BC513" s="278">
        <f t="shared" si="4768"/>
        <v>0</v>
      </c>
      <c r="BD513" s="561"/>
      <c r="BE513" s="278">
        <f t="shared" si="4769"/>
        <v>0</v>
      </c>
      <c r="BF513" s="279"/>
      <c r="BG513" s="278">
        <f t="shared" si="4770"/>
        <v>0</v>
      </c>
      <c r="BH513" s="279"/>
      <c r="BI513" s="278">
        <f t="shared" si="4771"/>
        <v>0</v>
      </c>
      <c r="BJ513" s="279"/>
      <c r="BK513" s="278">
        <f t="shared" si="4772"/>
        <v>0</v>
      </c>
      <c r="BL513" s="279"/>
      <c r="BM513" s="278">
        <f t="shared" si="4773"/>
        <v>0</v>
      </c>
      <c r="BN513" s="279"/>
      <c r="BO513" s="278">
        <f t="shared" si="4774"/>
        <v>0</v>
      </c>
      <c r="BP513" s="279"/>
      <c r="BQ513" s="563">
        <f t="shared" si="4775"/>
        <v>0</v>
      </c>
      <c r="BR513" s="322">
        <f t="shared" si="4263"/>
        <v>0</v>
      </c>
      <c r="BS513" s="284" t="b">
        <f>D513='Orçamento Detalhado'!J519</f>
        <v>1</v>
      </c>
    </row>
    <row r="514" spans="2:71" ht="18" customHeight="1" outlineLevel="2" thickTop="1" thickBot="1">
      <c r="B514" s="213" t="s">
        <v>1018</v>
      </c>
      <c r="C514" s="275" t="str">
        <f>IF(VLOOKUP(B514,'Orçamento Detalhado'!$A$11:$I$531,4,)="","",(VLOOKUP(B514,'Orçamento Detalhado'!$A$11:$I$531,4,)))</f>
        <v>CND ISS</v>
      </c>
      <c r="D514" s="276" t="str">
        <f>IF(B514="","",VLOOKUP($B514,'Orçamento Detalhado'!$A$11:$J$531,10,))</f>
        <v/>
      </c>
      <c r="E514" s="277">
        <f t="shared" si="4776"/>
        <v>0</v>
      </c>
      <c r="F514" s="574">
        <v>508</v>
      </c>
      <c r="G514" s="278">
        <f t="shared" si="4744"/>
        <v>0</v>
      </c>
      <c r="H514" s="279"/>
      <c r="I514" s="278">
        <f t="shared" si="4745"/>
        <v>0</v>
      </c>
      <c r="J514" s="279"/>
      <c r="K514" s="278">
        <f t="shared" si="4746"/>
        <v>0</v>
      </c>
      <c r="L514" s="279"/>
      <c r="M514" s="278">
        <f t="shared" si="4747"/>
        <v>0</v>
      </c>
      <c r="N514" s="279"/>
      <c r="O514" s="278">
        <f t="shared" si="4748"/>
        <v>0</v>
      </c>
      <c r="P514" s="279"/>
      <c r="Q514" s="278">
        <f t="shared" si="4749"/>
        <v>0</v>
      </c>
      <c r="R514" s="279"/>
      <c r="S514" s="278">
        <f t="shared" si="4750"/>
        <v>0</v>
      </c>
      <c r="T514" s="279"/>
      <c r="U514" s="278">
        <f t="shared" si="4751"/>
        <v>0</v>
      </c>
      <c r="V514" s="279"/>
      <c r="W514" s="278">
        <f t="shared" si="4752"/>
        <v>0</v>
      </c>
      <c r="X514" s="279"/>
      <c r="Y514" s="278">
        <f t="shared" si="4753"/>
        <v>0</v>
      </c>
      <c r="Z514" s="279"/>
      <c r="AA514" s="278">
        <f t="shared" si="4754"/>
        <v>0</v>
      </c>
      <c r="AB514" s="279"/>
      <c r="AC514" s="278">
        <f t="shared" si="4755"/>
        <v>0</v>
      </c>
      <c r="AD514" s="279"/>
      <c r="AE514" s="278">
        <f t="shared" si="4756"/>
        <v>0</v>
      </c>
      <c r="AF514" s="279"/>
      <c r="AG514" s="278">
        <f t="shared" si="4757"/>
        <v>0</v>
      </c>
      <c r="AH514" s="279"/>
      <c r="AI514" s="278">
        <f t="shared" si="4758"/>
        <v>0</v>
      </c>
      <c r="AJ514" s="279"/>
      <c r="AK514" s="278">
        <f t="shared" si="4759"/>
        <v>0</v>
      </c>
      <c r="AL514" s="279"/>
      <c r="AM514" s="278">
        <f t="shared" si="4760"/>
        <v>0</v>
      </c>
      <c r="AN514" s="279"/>
      <c r="AO514" s="278">
        <f t="shared" si="4761"/>
        <v>0</v>
      </c>
      <c r="AP514" s="279"/>
      <c r="AQ514" s="278">
        <f t="shared" si="4762"/>
        <v>0</v>
      </c>
      <c r="AR514" s="279"/>
      <c r="AS514" s="278">
        <f t="shared" si="4763"/>
        <v>0</v>
      </c>
      <c r="AT514" s="279"/>
      <c r="AU514" s="278">
        <f t="shared" si="4764"/>
        <v>0</v>
      </c>
      <c r="AV514" s="279"/>
      <c r="AW514" s="278">
        <f t="shared" si="4765"/>
        <v>0</v>
      </c>
      <c r="AX514" s="561" t="s">
        <v>1053</v>
      </c>
      <c r="AY514" s="278">
        <f t="shared" si="4766"/>
        <v>0</v>
      </c>
      <c r="AZ514" s="561" t="s">
        <v>1053</v>
      </c>
      <c r="BA514" s="278">
        <f t="shared" si="4767"/>
        <v>0</v>
      </c>
      <c r="BB514" s="561"/>
      <c r="BC514" s="278">
        <f t="shared" si="4768"/>
        <v>0</v>
      </c>
      <c r="BD514" s="561"/>
      <c r="BE514" s="278">
        <f t="shared" si="4769"/>
        <v>0</v>
      </c>
      <c r="BF514" s="279"/>
      <c r="BG514" s="278">
        <f t="shared" si="4770"/>
        <v>0</v>
      </c>
      <c r="BH514" s="279"/>
      <c r="BI514" s="278">
        <f t="shared" si="4771"/>
        <v>0</v>
      </c>
      <c r="BJ514" s="279"/>
      <c r="BK514" s="278">
        <f t="shared" si="4772"/>
        <v>0</v>
      </c>
      <c r="BL514" s="279"/>
      <c r="BM514" s="278">
        <f t="shared" si="4773"/>
        <v>0</v>
      </c>
      <c r="BN514" s="279"/>
      <c r="BO514" s="278">
        <f t="shared" si="4774"/>
        <v>0</v>
      </c>
      <c r="BP514" s="279"/>
      <c r="BQ514" s="563">
        <f t="shared" si="4775"/>
        <v>0</v>
      </c>
      <c r="BR514" s="322">
        <f t="shared" si="4263"/>
        <v>0</v>
      </c>
      <c r="BS514" s="284" t="b">
        <f>D514='Orçamento Detalhado'!J520</f>
        <v>1</v>
      </c>
    </row>
    <row r="515" spans="2:71" ht="18" customHeight="1" outlineLevel="2" thickTop="1" thickBot="1">
      <c r="B515" s="213" t="s">
        <v>1020</v>
      </c>
      <c r="C515" s="275" t="str">
        <f>IF(VLOOKUP(B515,'Orçamento Detalhado'!$A$11:$I$531,4,)="","",(VLOOKUP(B515,'Orçamento Detalhado'!$A$11:$I$531,4,)))</f>
        <v>Habite-se</v>
      </c>
      <c r="D515" s="276" t="str">
        <f>IF(B515="","",VLOOKUP($B515,'Orçamento Detalhado'!$A$11:$J$531,10,))</f>
        <v/>
      </c>
      <c r="E515" s="277">
        <f t="shared" si="4776"/>
        <v>0</v>
      </c>
      <c r="F515" s="574">
        <v>509</v>
      </c>
      <c r="G515" s="278">
        <f t="shared" si="4713"/>
        <v>0</v>
      </c>
      <c r="H515" s="279"/>
      <c r="I515" s="278">
        <f t="shared" si="4714"/>
        <v>0</v>
      </c>
      <c r="J515" s="279"/>
      <c r="K515" s="278">
        <f t="shared" si="4715"/>
        <v>0</v>
      </c>
      <c r="L515" s="279"/>
      <c r="M515" s="278">
        <f t="shared" si="4716"/>
        <v>0</v>
      </c>
      <c r="N515" s="279"/>
      <c r="O515" s="278">
        <f t="shared" si="4717"/>
        <v>0</v>
      </c>
      <c r="P515" s="279"/>
      <c r="Q515" s="278">
        <f t="shared" si="4718"/>
        <v>0</v>
      </c>
      <c r="R515" s="279"/>
      <c r="S515" s="278">
        <f t="shared" si="4719"/>
        <v>0</v>
      </c>
      <c r="T515" s="279"/>
      <c r="U515" s="278">
        <f t="shared" si="4720"/>
        <v>0</v>
      </c>
      <c r="V515" s="279"/>
      <c r="W515" s="278">
        <f t="shared" si="4721"/>
        <v>0</v>
      </c>
      <c r="X515" s="279"/>
      <c r="Y515" s="278">
        <f t="shared" si="4722"/>
        <v>0</v>
      </c>
      <c r="Z515" s="279"/>
      <c r="AA515" s="278">
        <f t="shared" si="4723"/>
        <v>0</v>
      </c>
      <c r="AB515" s="279"/>
      <c r="AC515" s="278">
        <f t="shared" si="4724"/>
        <v>0</v>
      </c>
      <c r="AD515" s="279"/>
      <c r="AE515" s="278">
        <f t="shared" si="4725"/>
        <v>0</v>
      </c>
      <c r="AF515" s="279"/>
      <c r="AG515" s="278">
        <f t="shared" si="4726"/>
        <v>0</v>
      </c>
      <c r="AH515" s="279"/>
      <c r="AI515" s="278">
        <f t="shared" si="4727"/>
        <v>0</v>
      </c>
      <c r="AJ515" s="279"/>
      <c r="AK515" s="278">
        <f t="shared" si="4728"/>
        <v>0</v>
      </c>
      <c r="AL515" s="279"/>
      <c r="AM515" s="278">
        <f t="shared" si="4729"/>
        <v>0</v>
      </c>
      <c r="AN515" s="279"/>
      <c r="AO515" s="278">
        <f t="shared" si="4730"/>
        <v>0</v>
      </c>
      <c r="AP515" s="279"/>
      <c r="AQ515" s="278">
        <f t="shared" si="4731"/>
        <v>0</v>
      </c>
      <c r="AR515" s="279"/>
      <c r="AS515" s="278">
        <f t="shared" si="4732"/>
        <v>0</v>
      </c>
      <c r="AT515" s="279"/>
      <c r="AU515" s="278">
        <f t="shared" si="4733"/>
        <v>0</v>
      </c>
      <c r="AV515" s="279"/>
      <c r="AW515" s="278">
        <f t="shared" si="4734"/>
        <v>0</v>
      </c>
      <c r="AX515" s="561" t="s">
        <v>1053</v>
      </c>
      <c r="AY515" s="278">
        <f t="shared" si="4735"/>
        <v>0</v>
      </c>
      <c r="AZ515" s="561" t="s">
        <v>1053</v>
      </c>
      <c r="BA515" s="278">
        <f t="shared" si="4736"/>
        <v>0</v>
      </c>
      <c r="BB515" s="561" t="s">
        <v>1053</v>
      </c>
      <c r="BC515" s="278">
        <f t="shared" si="4737"/>
        <v>0</v>
      </c>
      <c r="BD515" s="561"/>
      <c r="BE515" s="278">
        <f t="shared" si="4738"/>
        <v>0</v>
      </c>
      <c r="BF515" s="279"/>
      <c r="BG515" s="278">
        <f t="shared" si="4739"/>
        <v>0</v>
      </c>
      <c r="BH515" s="279"/>
      <c r="BI515" s="278">
        <f t="shared" si="4740"/>
        <v>0</v>
      </c>
      <c r="BJ515" s="279"/>
      <c r="BK515" s="278">
        <f t="shared" si="4741"/>
        <v>0</v>
      </c>
      <c r="BL515" s="279"/>
      <c r="BM515" s="278">
        <f t="shared" si="4742"/>
        <v>0</v>
      </c>
      <c r="BN515" s="279"/>
      <c r="BO515" s="278">
        <f t="shared" si="4743"/>
        <v>0</v>
      </c>
      <c r="BP515" s="279"/>
      <c r="BQ515" s="563">
        <f t="shared" si="4712"/>
        <v>0</v>
      </c>
      <c r="BR515" s="322">
        <f t="shared" si="4263"/>
        <v>0</v>
      </c>
      <c r="BS515" s="284" t="b">
        <f>D515='Orçamento Detalhado'!J521</f>
        <v>1</v>
      </c>
    </row>
    <row r="516" spans="2:71" ht="18" customHeight="1" outlineLevel="2" thickTop="1" thickBot="1">
      <c r="B516" s="213" t="s">
        <v>1022</v>
      </c>
      <c r="C516" s="275" t="str">
        <f>IF(VLOOKUP(B516,'Orçamento Detalhado'!$A$11:$I$531,4,)="","",(VLOOKUP(B516,'Orçamento Detalhado'!$A$11:$I$531,4,)))</f>
        <v>CND INSS</v>
      </c>
      <c r="D516" s="276" t="str">
        <f>IF(B516="","",VLOOKUP($B516,'Orçamento Detalhado'!$A$11:$J$531,10,))</f>
        <v/>
      </c>
      <c r="E516" s="277">
        <f t="shared" si="4776"/>
        <v>0</v>
      </c>
      <c r="F516" s="574">
        <v>510</v>
      </c>
      <c r="G516" s="278">
        <f t="shared" si="4713"/>
        <v>0</v>
      </c>
      <c r="H516" s="279"/>
      <c r="I516" s="278">
        <f t="shared" si="4714"/>
        <v>0</v>
      </c>
      <c r="J516" s="279"/>
      <c r="K516" s="278">
        <f t="shared" si="4715"/>
        <v>0</v>
      </c>
      <c r="L516" s="279"/>
      <c r="M516" s="278">
        <f t="shared" si="4716"/>
        <v>0</v>
      </c>
      <c r="N516" s="279"/>
      <c r="O516" s="278">
        <f t="shared" si="4717"/>
        <v>0</v>
      </c>
      <c r="P516" s="279"/>
      <c r="Q516" s="278">
        <f t="shared" si="4718"/>
        <v>0</v>
      </c>
      <c r="R516" s="279"/>
      <c r="S516" s="278">
        <f t="shared" si="4719"/>
        <v>0</v>
      </c>
      <c r="T516" s="279"/>
      <c r="U516" s="278">
        <f t="shared" si="4720"/>
        <v>0</v>
      </c>
      <c r="V516" s="279"/>
      <c r="W516" s="278">
        <f t="shared" si="4721"/>
        <v>0</v>
      </c>
      <c r="X516" s="279"/>
      <c r="Y516" s="278">
        <f t="shared" si="4722"/>
        <v>0</v>
      </c>
      <c r="Z516" s="279"/>
      <c r="AA516" s="278">
        <f t="shared" si="4723"/>
        <v>0</v>
      </c>
      <c r="AB516" s="279"/>
      <c r="AC516" s="278">
        <f t="shared" si="4724"/>
        <v>0</v>
      </c>
      <c r="AD516" s="279"/>
      <c r="AE516" s="278">
        <f t="shared" si="4725"/>
        <v>0</v>
      </c>
      <c r="AF516" s="279"/>
      <c r="AG516" s="278">
        <f t="shared" si="4726"/>
        <v>0</v>
      </c>
      <c r="AH516" s="279"/>
      <c r="AI516" s="278">
        <f t="shared" si="4727"/>
        <v>0</v>
      </c>
      <c r="AJ516" s="279"/>
      <c r="AK516" s="278">
        <f t="shared" si="4728"/>
        <v>0</v>
      </c>
      <c r="AL516" s="279"/>
      <c r="AM516" s="278">
        <f t="shared" si="4729"/>
        <v>0</v>
      </c>
      <c r="AN516" s="279"/>
      <c r="AO516" s="278">
        <f t="shared" si="4730"/>
        <v>0</v>
      </c>
      <c r="AP516" s="279"/>
      <c r="AQ516" s="278">
        <f t="shared" si="4731"/>
        <v>0</v>
      </c>
      <c r="AR516" s="279"/>
      <c r="AS516" s="278">
        <f t="shared" si="4732"/>
        <v>0</v>
      </c>
      <c r="AT516" s="279"/>
      <c r="AU516" s="278">
        <f t="shared" si="4733"/>
        <v>0</v>
      </c>
      <c r="AV516" s="279"/>
      <c r="AW516" s="278">
        <f t="shared" si="4734"/>
        <v>0</v>
      </c>
      <c r="AX516" s="561" t="s">
        <v>1053</v>
      </c>
      <c r="AY516" s="278">
        <f t="shared" si="4735"/>
        <v>0</v>
      </c>
      <c r="AZ516" s="561" t="s">
        <v>1053</v>
      </c>
      <c r="BA516" s="278">
        <f t="shared" si="4736"/>
        <v>0</v>
      </c>
      <c r="BB516" s="561" t="s">
        <v>1053</v>
      </c>
      <c r="BC516" s="278">
        <f t="shared" si="4737"/>
        <v>0</v>
      </c>
      <c r="BD516" s="561"/>
      <c r="BE516" s="278">
        <f t="shared" si="4738"/>
        <v>0</v>
      </c>
      <c r="BF516" s="279"/>
      <c r="BG516" s="278">
        <f t="shared" si="4739"/>
        <v>0</v>
      </c>
      <c r="BH516" s="279"/>
      <c r="BI516" s="278">
        <f t="shared" si="4740"/>
        <v>0</v>
      </c>
      <c r="BJ516" s="279"/>
      <c r="BK516" s="278">
        <f t="shared" si="4741"/>
        <v>0</v>
      </c>
      <c r="BL516" s="279"/>
      <c r="BM516" s="278">
        <f t="shared" si="4742"/>
        <v>0</v>
      </c>
      <c r="BN516" s="279"/>
      <c r="BO516" s="278">
        <f t="shared" si="4743"/>
        <v>0</v>
      </c>
      <c r="BP516" s="279"/>
      <c r="BQ516" s="563">
        <f t="shared" si="4712"/>
        <v>0</v>
      </c>
      <c r="BR516" s="322">
        <f t="shared" si="4263"/>
        <v>0</v>
      </c>
      <c r="BS516" s="284" t="b">
        <f>D516='Orçamento Detalhado'!J522</f>
        <v>1</v>
      </c>
    </row>
    <row r="517" spans="2:71" ht="18" customHeight="1" outlineLevel="2" thickTop="1" thickBot="1">
      <c r="B517" s="213" t="s">
        <v>1024</v>
      </c>
      <c r="C517" s="275" t="str">
        <f>IF(VLOOKUP(B517,'Orçamento Detalhado'!$A$11:$I$531,4,)="","",(VLOOKUP(B517,'Orçamento Detalhado'!$A$11:$I$531,4,)))</f>
        <v>Averbação da Construção</v>
      </c>
      <c r="D517" s="276" t="str">
        <f>IF(B517="","",VLOOKUP($B517,'Orçamento Detalhado'!$A$11:$J$531,10,))</f>
        <v/>
      </c>
      <c r="E517" s="277">
        <f t="shared" si="4776"/>
        <v>0</v>
      </c>
      <c r="F517" s="574">
        <v>511</v>
      </c>
      <c r="G517" s="278">
        <f t="shared" ref="G517:G518" si="4777">IFERROR($D517*H517,0)</f>
        <v>0</v>
      </c>
      <c r="H517" s="279"/>
      <c r="I517" s="278">
        <f t="shared" ref="I517:I518" si="4778">IFERROR($D517*J517,0)</f>
        <v>0</v>
      </c>
      <c r="J517" s="279"/>
      <c r="K517" s="278">
        <f t="shared" ref="K517:K518" si="4779">IFERROR($D517*L517,0)</f>
        <v>0</v>
      </c>
      <c r="L517" s="279"/>
      <c r="M517" s="278">
        <f t="shared" ref="M517:M518" si="4780">IFERROR($D517*N517,0)</f>
        <v>0</v>
      </c>
      <c r="N517" s="279"/>
      <c r="O517" s="278">
        <f t="shared" ref="O517:O518" si="4781">IFERROR($D517*P517,0)</f>
        <v>0</v>
      </c>
      <c r="P517" s="279"/>
      <c r="Q517" s="278">
        <f t="shared" ref="Q517:Q518" si="4782">IFERROR($D517*R517,0)</f>
        <v>0</v>
      </c>
      <c r="R517" s="279"/>
      <c r="S517" s="278">
        <f t="shared" ref="S517:S518" si="4783">IFERROR($D517*T517,0)</f>
        <v>0</v>
      </c>
      <c r="T517" s="279"/>
      <c r="U517" s="278">
        <f t="shared" ref="U517:U518" si="4784">IFERROR($D517*V517,0)</f>
        <v>0</v>
      </c>
      <c r="V517" s="279"/>
      <c r="W517" s="278">
        <f t="shared" ref="W517:W518" si="4785">IFERROR($D517*X517,0)</f>
        <v>0</v>
      </c>
      <c r="X517" s="279"/>
      <c r="Y517" s="278">
        <f t="shared" ref="Y517:Y518" si="4786">IFERROR($D517*Z517,0)</f>
        <v>0</v>
      </c>
      <c r="Z517" s="279"/>
      <c r="AA517" s="278">
        <f t="shared" ref="AA517:AA518" si="4787">IFERROR($D517*AB517,0)</f>
        <v>0</v>
      </c>
      <c r="AB517" s="279"/>
      <c r="AC517" s="278">
        <f t="shared" ref="AC517:AC518" si="4788">IFERROR($D517*AD517,0)</f>
        <v>0</v>
      </c>
      <c r="AD517" s="279"/>
      <c r="AE517" s="278">
        <f t="shared" ref="AE517:AE518" si="4789">IFERROR($D517*AF517,0)</f>
        <v>0</v>
      </c>
      <c r="AF517" s="279"/>
      <c r="AG517" s="278">
        <f t="shared" ref="AG517:AG518" si="4790">IFERROR($D517*AH517,0)</f>
        <v>0</v>
      </c>
      <c r="AH517" s="279"/>
      <c r="AI517" s="278">
        <f t="shared" ref="AI517:AI518" si="4791">IFERROR($D517*AJ517,0)</f>
        <v>0</v>
      </c>
      <c r="AJ517" s="279"/>
      <c r="AK517" s="278">
        <f t="shared" ref="AK517:AK518" si="4792">IFERROR($D517*AL517,0)</f>
        <v>0</v>
      </c>
      <c r="AL517" s="279"/>
      <c r="AM517" s="278">
        <f t="shared" ref="AM517:AM518" si="4793">IFERROR($D517*AN517,0)</f>
        <v>0</v>
      </c>
      <c r="AN517" s="279"/>
      <c r="AO517" s="278">
        <f t="shared" ref="AO517:AO518" si="4794">IFERROR($D517*AP517,0)</f>
        <v>0</v>
      </c>
      <c r="AP517" s="279"/>
      <c r="AQ517" s="278">
        <f t="shared" ref="AQ517:AQ518" si="4795">IFERROR($D517*AR517,0)</f>
        <v>0</v>
      </c>
      <c r="AR517" s="279"/>
      <c r="AS517" s="278">
        <f t="shared" ref="AS517:AS518" si="4796">IFERROR($D517*AT517,0)</f>
        <v>0</v>
      </c>
      <c r="AT517" s="279"/>
      <c r="AU517" s="278">
        <f t="shared" ref="AU517:AU518" si="4797">IFERROR($D517*AV517,0)</f>
        <v>0</v>
      </c>
      <c r="AV517" s="279"/>
      <c r="AW517" s="278">
        <f t="shared" ref="AW517:AW518" si="4798">IFERROR($D517*AX517,0)</f>
        <v>0</v>
      </c>
      <c r="AX517" s="561" t="s">
        <v>1053</v>
      </c>
      <c r="AY517" s="278">
        <f t="shared" ref="AY517:AY518" si="4799">IFERROR($D517*AZ517,0)</f>
        <v>0</v>
      </c>
      <c r="AZ517" s="561" t="s">
        <v>1053</v>
      </c>
      <c r="BA517" s="278">
        <f t="shared" ref="BA517:BA518" si="4800">IFERROR($D517*BB517,0)</f>
        <v>0</v>
      </c>
      <c r="BB517" s="561" t="s">
        <v>1053</v>
      </c>
      <c r="BC517" s="278">
        <f t="shared" ref="BC517:BC518" si="4801">IFERROR($D517*BD517,0)</f>
        <v>0</v>
      </c>
      <c r="BD517" s="561"/>
      <c r="BE517" s="278">
        <f t="shared" ref="BE517:BE518" si="4802">IFERROR($D517*BF517,0)</f>
        <v>0</v>
      </c>
      <c r="BF517" s="279"/>
      <c r="BG517" s="278">
        <f t="shared" ref="BG517:BG518" si="4803">IFERROR($D517*BH517,0)</f>
        <v>0</v>
      </c>
      <c r="BH517" s="279"/>
      <c r="BI517" s="278">
        <f t="shared" ref="BI517:BI518" si="4804">IFERROR($D517*BJ517,0)</f>
        <v>0</v>
      </c>
      <c r="BJ517" s="279"/>
      <c r="BK517" s="278">
        <f t="shared" ref="BK517:BK518" si="4805">IFERROR($D517*BL517,0)</f>
        <v>0</v>
      </c>
      <c r="BL517" s="279"/>
      <c r="BM517" s="278">
        <f t="shared" ref="BM517:BM518" si="4806">IFERROR($D517*BN517,0)</f>
        <v>0</v>
      </c>
      <c r="BN517" s="279"/>
      <c r="BO517" s="278">
        <f t="shared" ref="BO517:BO518" si="4807">IFERROR($D517*BP517,0)</f>
        <v>0</v>
      </c>
      <c r="BP517" s="279"/>
      <c r="BQ517" s="563">
        <f t="shared" ref="BQ517:BQ518" si="4808">SUM(BN517,BL517,BJ517,BH517,BF517,BD517,BB517,AZ517,AX517,AV517,AT517,AR517,AP517,AN517,AL517,AJ517,AH517,AF517,AD517,AB517,Z517,X517,V517,T517,R517,P517,N517,L517,J517,H517,BP517)</f>
        <v>0</v>
      </c>
      <c r="BR517" s="322">
        <f t="shared" si="4263"/>
        <v>0</v>
      </c>
      <c r="BS517" s="284" t="b">
        <f>D517='Orçamento Detalhado'!J523</f>
        <v>1</v>
      </c>
    </row>
    <row r="518" spans="2:71" ht="18" customHeight="1" outlineLevel="2" thickTop="1" thickBot="1">
      <c r="B518" s="213" t="s">
        <v>1026</v>
      </c>
      <c r="C518" s="275" t="str">
        <f>IF(VLOOKUP(B518,'Orçamento Detalhado'!$A$11:$I$531,4,)="","",(VLOOKUP(B518,'Orçamento Detalhado'!$A$11:$I$531,4,)))</f>
        <v>Matrículas induvidualizadas</v>
      </c>
      <c r="D518" s="276" t="str">
        <f>IF(B518="","",VLOOKUP($B518,'Orçamento Detalhado'!$A$11:$J$531,10,))</f>
        <v/>
      </c>
      <c r="E518" s="277">
        <f t="shared" si="4776"/>
        <v>0</v>
      </c>
      <c r="F518" s="574">
        <v>512</v>
      </c>
      <c r="G518" s="278">
        <f t="shared" si="4777"/>
        <v>0</v>
      </c>
      <c r="H518" s="279"/>
      <c r="I518" s="278">
        <f t="shared" si="4778"/>
        <v>0</v>
      </c>
      <c r="J518" s="279"/>
      <c r="K518" s="278">
        <f t="shared" si="4779"/>
        <v>0</v>
      </c>
      <c r="L518" s="279"/>
      <c r="M518" s="278">
        <f t="shared" si="4780"/>
        <v>0</v>
      </c>
      <c r="N518" s="279"/>
      <c r="O518" s="278">
        <f t="shared" si="4781"/>
        <v>0</v>
      </c>
      <c r="P518" s="279"/>
      <c r="Q518" s="278">
        <f t="shared" si="4782"/>
        <v>0</v>
      </c>
      <c r="R518" s="279"/>
      <c r="S518" s="278">
        <f t="shared" si="4783"/>
        <v>0</v>
      </c>
      <c r="T518" s="279"/>
      <c r="U518" s="278">
        <f t="shared" si="4784"/>
        <v>0</v>
      </c>
      <c r="V518" s="279"/>
      <c r="W518" s="278">
        <f t="shared" si="4785"/>
        <v>0</v>
      </c>
      <c r="X518" s="279"/>
      <c r="Y518" s="278">
        <f t="shared" si="4786"/>
        <v>0</v>
      </c>
      <c r="Z518" s="279"/>
      <c r="AA518" s="278">
        <f t="shared" si="4787"/>
        <v>0</v>
      </c>
      <c r="AB518" s="279"/>
      <c r="AC518" s="278">
        <f t="shared" si="4788"/>
        <v>0</v>
      </c>
      <c r="AD518" s="279"/>
      <c r="AE518" s="278">
        <f t="shared" si="4789"/>
        <v>0</v>
      </c>
      <c r="AF518" s="279"/>
      <c r="AG518" s="278">
        <f t="shared" si="4790"/>
        <v>0</v>
      </c>
      <c r="AH518" s="279"/>
      <c r="AI518" s="278">
        <f t="shared" si="4791"/>
        <v>0</v>
      </c>
      <c r="AJ518" s="279"/>
      <c r="AK518" s="278">
        <f t="shared" si="4792"/>
        <v>0</v>
      </c>
      <c r="AL518" s="279"/>
      <c r="AM518" s="278">
        <f t="shared" si="4793"/>
        <v>0</v>
      </c>
      <c r="AN518" s="279"/>
      <c r="AO518" s="278">
        <f t="shared" si="4794"/>
        <v>0</v>
      </c>
      <c r="AP518" s="279"/>
      <c r="AQ518" s="278">
        <f t="shared" si="4795"/>
        <v>0</v>
      </c>
      <c r="AR518" s="279"/>
      <c r="AS518" s="278">
        <f t="shared" si="4796"/>
        <v>0</v>
      </c>
      <c r="AT518" s="279"/>
      <c r="AU518" s="278">
        <f t="shared" si="4797"/>
        <v>0</v>
      </c>
      <c r="AV518" s="279"/>
      <c r="AW518" s="278">
        <f t="shared" si="4798"/>
        <v>0</v>
      </c>
      <c r="AX518" s="561" t="s">
        <v>1053</v>
      </c>
      <c r="AY518" s="278">
        <f t="shared" si="4799"/>
        <v>0</v>
      </c>
      <c r="AZ518" s="561" t="s">
        <v>1053</v>
      </c>
      <c r="BA518" s="278">
        <f t="shared" si="4800"/>
        <v>0</v>
      </c>
      <c r="BB518" s="561" t="s">
        <v>1053</v>
      </c>
      <c r="BC518" s="278">
        <f t="shared" si="4801"/>
        <v>0</v>
      </c>
      <c r="BD518" s="561"/>
      <c r="BE518" s="278">
        <f t="shared" si="4802"/>
        <v>0</v>
      </c>
      <c r="BF518" s="279"/>
      <c r="BG518" s="278">
        <f t="shared" si="4803"/>
        <v>0</v>
      </c>
      <c r="BH518" s="279"/>
      <c r="BI518" s="278">
        <f t="shared" si="4804"/>
        <v>0</v>
      </c>
      <c r="BJ518" s="279"/>
      <c r="BK518" s="278">
        <f t="shared" si="4805"/>
        <v>0</v>
      </c>
      <c r="BL518" s="279"/>
      <c r="BM518" s="278">
        <f t="shared" si="4806"/>
        <v>0</v>
      </c>
      <c r="BN518" s="279"/>
      <c r="BO518" s="278">
        <f t="shared" si="4807"/>
        <v>0</v>
      </c>
      <c r="BP518" s="279"/>
      <c r="BQ518" s="563">
        <f t="shared" si="4808"/>
        <v>0</v>
      </c>
      <c r="BR518" s="322">
        <f t="shared" si="4263"/>
        <v>0</v>
      </c>
      <c r="BS518" s="284" t="b">
        <f>D518='Orçamento Detalhado'!J524</f>
        <v>1</v>
      </c>
    </row>
    <row r="519" spans="2:71" ht="18" customHeight="1" outlineLevel="2" thickTop="1" thickBot="1">
      <c r="B519" s="213" t="s">
        <v>1028</v>
      </c>
      <c r="C519" s="275" t="str">
        <f>IF(VLOOKUP(B519,'Orçamento Detalhado'!$A$11:$I$531,4,)="","",(VLOOKUP(B519,'Orçamento Detalhado'!$A$11:$I$531,4,)))</f>
        <v>Entrega de chaves / AGI</v>
      </c>
      <c r="D519" s="276" t="str">
        <f>IF(B519="","",VLOOKUP($B519,'Orçamento Detalhado'!$A$11:$J$531,10,))</f>
        <v/>
      </c>
      <c r="E519" s="277">
        <f t="shared" si="4776"/>
        <v>0</v>
      </c>
      <c r="F519" s="574">
        <v>513</v>
      </c>
      <c r="G519" s="278">
        <f t="shared" ref="G519:G520" si="4809">IFERROR($D519*H519,0)</f>
        <v>0</v>
      </c>
      <c r="H519" s="279"/>
      <c r="I519" s="278">
        <f t="shared" ref="I519:I520" si="4810">IFERROR($D519*J519,0)</f>
        <v>0</v>
      </c>
      <c r="J519" s="279"/>
      <c r="K519" s="278">
        <f t="shared" ref="K519:K520" si="4811">IFERROR($D519*L519,0)</f>
        <v>0</v>
      </c>
      <c r="L519" s="279"/>
      <c r="M519" s="278">
        <f t="shared" ref="M519:M520" si="4812">IFERROR($D519*N519,0)</f>
        <v>0</v>
      </c>
      <c r="N519" s="279"/>
      <c r="O519" s="278">
        <f t="shared" ref="O519:O520" si="4813">IFERROR($D519*P519,0)</f>
        <v>0</v>
      </c>
      <c r="P519" s="279"/>
      <c r="Q519" s="278">
        <f t="shared" ref="Q519:Q520" si="4814">IFERROR($D519*R519,0)</f>
        <v>0</v>
      </c>
      <c r="R519" s="279"/>
      <c r="S519" s="278">
        <f t="shared" ref="S519:S520" si="4815">IFERROR($D519*T519,0)</f>
        <v>0</v>
      </c>
      <c r="T519" s="279"/>
      <c r="U519" s="278">
        <f t="shared" ref="U519:U520" si="4816">IFERROR($D519*V519,0)</f>
        <v>0</v>
      </c>
      <c r="V519" s="279"/>
      <c r="W519" s="278">
        <f t="shared" ref="W519:W520" si="4817">IFERROR($D519*X519,0)</f>
        <v>0</v>
      </c>
      <c r="X519" s="279"/>
      <c r="Y519" s="278">
        <f t="shared" ref="Y519:Y520" si="4818">IFERROR($D519*Z519,0)</f>
        <v>0</v>
      </c>
      <c r="Z519" s="279"/>
      <c r="AA519" s="278">
        <f t="shared" ref="AA519:AA520" si="4819">IFERROR($D519*AB519,0)</f>
        <v>0</v>
      </c>
      <c r="AB519" s="279"/>
      <c r="AC519" s="278">
        <f t="shared" ref="AC519:AC520" si="4820">IFERROR($D519*AD519,0)</f>
        <v>0</v>
      </c>
      <c r="AD519" s="279"/>
      <c r="AE519" s="278">
        <f t="shared" ref="AE519:AE520" si="4821">IFERROR($D519*AF519,0)</f>
        <v>0</v>
      </c>
      <c r="AF519" s="279"/>
      <c r="AG519" s="278">
        <f t="shared" ref="AG519:AG520" si="4822">IFERROR($D519*AH519,0)</f>
        <v>0</v>
      </c>
      <c r="AH519" s="279"/>
      <c r="AI519" s="278">
        <f t="shared" ref="AI519:AI520" si="4823">IFERROR($D519*AJ519,0)</f>
        <v>0</v>
      </c>
      <c r="AJ519" s="279"/>
      <c r="AK519" s="278">
        <f t="shared" ref="AK519:AK520" si="4824">IFERROR($D519*AL519,0)</f>
        <v>0</v>
      </c>
      <c r="AL519" s="279"/>
      <c r="AM519" s="278">
        <f t="shared" ref="AM519:AM520" si="4825">IFERROR($D519*AN519,0)</f>
        <v>0</v>
      </c>
      <c r="AN519" s="279"/>
      <c r="AO519" s="278">
        <f t="shared" ref="AO519:AO520" si="4826">IFERROR($D519*AP519,0)</f>
        <v>0</v>
      </c>
      <c r="AP519" s="279"/>
      <c r="AQ519" s="278">
        <f t="shared" ref="AQ519:AQ520" si="4827">IFERROR($D519*AR519,0)</f>
        <v>0</v>
      </c>
      <c r="AR519" s="279"/>
      <c r="AS519" s="278">
        <f t="shared" ref="AS519:AS520" si="4828">IFERROR($D519*AT519,0)</f>
        <v>0</v>
      </c>
      <c r="AT519" s="279"/>
      <c r="AU519" s="278">
        <f t="shared" ref="AU519:AU520" si="4829">IFERROR($D519*AV519,0)</f>
        <v>0</v>
      </c>
      <c r="AV519" s="279"/>
      <c r="AW519" s="278">
        <f t="shared" ref="AW519:AW520" si="4830">IFERROR($D519*AX519,0)</f>
        <v>0</v>
      </c>
      <c r="AX519" s="561" t="s">
        <v>1053</v>
      </c>
      <c r="AY519" s="278">
        <f t="shared" ref="AY519:AY520" si="4831">IFERROR($D519*AZ519,0)</f>
        <v>0</v>
      </c>
      <c r="AZ519" s="561" t="s">
        <v>1053</v>
      </c>
      <c r="BA519" s="278">
        <f t="shared" ref="BA519:BA520" si="4832">IFERROR($D519*BB519,0)</f>
        <v>0</v>
      </c>
      <c r="BB519" s="561" t="s">
        <v>1053</v>
      </c>
      <c r="BC519" s="278">
        <f t="shared" ref="BC519:BC520" si="4833">IFERROR($D519*BD519,0)</f>
        <v>0</v>
      </c>
      <c r="BD519" s="561" t="s">
        <v>1053</v>
      </c>
      <c r="BE519" s="278">
        <f t="shared" ref="BE519:BE520" si="4834">IFERROR($D519*BF519,0)</f>
        <v>0</v>
      </c>
      <c r="BF519" s="279"/>
      <c r="BG519" s="278">
        <f t="shared" ref="BG519:BG520" si="4835">IFERROR($D519*BH519,0)</f>
        <v>0</v>
      </c>
      <c r="BH519" s="279"/>
      <c r="BI519" s="278">
        <f t="shared" ref="BI519:BI520" si="4836">IFERROR($D519*BJ519,0)</f>
        <v>0</v>
      </c>
      <c r="BJ519" s="279"/>
      <c r="BK519" s="278">
        <f t="shared" ref="BK519:BK520" si="4837">IFERROR($D519*BL519,0)</f>
        <v>0</v>
      </c>
      <c r="BL519" s="279"/>
      <c r="BM519" s="278">
        <f t="shared" ref="BM519:BM520" si="4838">IFERROR($D519*BN519,0)</f>
        <v>0</v>
      </c>
      <c r="BN519" s="279"/>
      <c r="BO519" s="278">
        <f t="shared" ref="BO519:BO520" si="4839">IFERROR($D519*BP519,0)</f>
        <v>0</v>
      </c>
      <c r="BP519" s="279"/>
      <c r="BQ519" s="563">
        <f t="shared" ref="BQ519:BQ520" si="4840">SUM(BN519,BL519,BJ519,BH519,BF519,BD519,BB519,AZ519,AX519,AV519,AT519,AR519,AP519,AN519,AL519,AJ519,AH519,AF519,AD519,AB519,Z519,X519,V519,T519,R519,P519,N519,L519,J519,H519,BP519)</f>
        <v>0</v>
      </c>
      <c r="BR519" s="322">
        <f t="shared" si="4263"/>
        <v>0</v>
      </c>
      <c r="BS519" s="284" t="b">
        <f>D519='Orçamento Detalhado'!J525</f>
        <v>1</v>
      </c>
    </row>
    <row r="520" spans="2:71" ht="18" customHeight="1" outlineLevel="2" thickTop="1" thickBot="1">
      <c r="B520" s="213" t="s">
        <v>1030</v>
      </c>
      <c r="C520" s="275" t="str">
        <f>IF(VLOOKUP(B520,'Orçamento Detalhado'!$A$11:$I$531,4,)="","",(VLOOKUP(B520,'Orçamento Detalhado'!$A$11:$I$531,4,)))</f>
        <v/>
      </c>
      <c r="D520" s="276" t="str">
        <f>IF(B520="","",VLOOKUP($B520,'Orçamento Detalhado'!$A$11:$J$531,10,))</f>
        <v/>
      </c>
      <c r="E520" s="277">
        <f t="shared" si="4776"/>
        <v>0</v>
      </c>
      <c r="F520" s="574">
        <v>514</v>
      </c>
      <c r="G520" s="278">
        <f t="shared" si="4809"/>
        <v>0</v>
      </c>
      <c r="H520" s="279"/>
      <c r="I520" s="278">
        <f t="shared" si="4810"/>
        <v>0</v>
      </c>
      <c r="J520" s="279"/>
      <c r="K520" s="278">
        <f t="shared" si="4811"/>
        <v>0</v>
      </c>
      <c r="L520" s="279"/>
      <c r="M520" s="278">
        <f t="shared" si="4812"/>
        <v>0</v>
      </c>
      <c r="N520" s="279"/>
      <c r="O520" s="278">
        <f t="shared" si="4813"/>
        <v>0</v>
      </c>
      <c r="P520" s="279"/>
      <c r="Q520" s="278">
        <f t="shared" si="4814"/>
        <v>0</v>
      </c>
      <c r="R520" s="279"/>
      <c r="S520" s="278">
        <f t="shared" si="4815"/>
        <v>0</v>
      </c>
      <c r="T520" s="279"/>
      <c r="U520" s="278">
        <f t="shared" si="4816"/>
        <v>0</v>
      </c>
      <c r="V520" s="279"/>
      <c r="W520" s="278">
        <f t="shared" si="4817"/>
        <v>0</v>
      </c>
      <c r="X520" s="279"/>
      <c r="Y520" s="278">
        <f t="shared" si="4818"/>
        <v>0</v>
      </c>
      <c r="Z520" s="279"/>
      <c r="AA520" s="278">
        <f t="shared" si="4819"/>
        <v>0</v>
      </c>
      <c r="AB520" s="279"/>
      <c r="AC520" s="278">
        <f t="shared" si="4820"/>
        <v>0</v>
      </c>
      <c r="AD520" s="279"/>
      <c r="AE520" s="278">
        <f t="shared" si="4821"/>
        <v>0</v>
      </c>
      <c r="AF520" s="279"/>
      <c r="AG520" s="278">
        <f t="shared" si="4822"/>
        <v>0</v>
      </c>
      <c r="AH520" s="279"/>
      <c r="AI520" s="278">
        <f t="shared" si="4823"/>
        <v>0</v>
      </c>
      <c r="AJ520" s="279"/>
      <c r="AK520" s="278">
        <f t="shared" si="4824"/>
        <v>0</v>
      </c>
      <c r="AL520" s="279"/>
      <c r="AM520" s="278">
        <f t="shared" si="4825"/>
        <v>0</v>
      </c>
      <c r="AN520" s="279"/>
      <c r="AO520" s="278">
        <f t="shared" si="4826"/>
        <v>0</v>
      </c>
      <c r="AP520" s="279"/>
      <c r="AQ520" s="278">
        <f t="shared" si="4827"/>
        <v>0</v>
      </c>
      <c r="AR520" s="279"/>
      <c r="AS520" s="278">
        <f t="shared" si="4828"/>
        <v>0</v>
      </c>
      <c r="AT520" s="279"/>
      <c r="AU520" s="278">
        <f t="shared" si="4829"/>
        <v>0</v>
      </c>
      <c r="AV520" s="279"/>
      <c r="AW520" s="278">
        <f t="shared" si="4830"/>
        <v>0</v>
      </c>
      <c r="AX520" s="561" t="s">
        <v>1053</v>
      </c>
      <c r="AY520" s="278">
        <f t="shared" si="4831"/>
        <v>0</v>
      </c>
      <c r="AZ520" s="561" t="s">
        <v>1053</v>
      </c>
      <c r="BA520" s="278">
        <f t="shared" si="4832"/>
        <v>0</v>
      </c>
      <c r="BB520" s="561" t="s">
        <v>1053</v>
      </c>
      <c r="BC520" s="278">
        <f t="shared" si="4833"/>
        <v>0</v>
      </c>
      <c r="BD520" s="561" t="s">
        <v>1053</v>
      </c>
      <c r="BE520" s="278">
        <f t="shared" si="4834"/>
        <v>0</v>
      </c>
      <c r="BF520" s="279"/>
      <c r="BG520" s="278">
        <f t="shared" si="4835"/>
        <v>0</v>
      </c>
      <c r="BH520" s="279"/>
      <c r="BI520" s="278">
        <f t="shared" si="4836"/>
        <v>0</v>
      </c>
      <c r="BJ520" s="279"/>
      <c r="BK520" s="278">
        <f t="shared" si="4837"/>
        <v>0</v>
      </c>
      <c r="BL520" s="279"/>
      <c r="BM520" s="278">
        <f t="shared" si="4838"/>
        <v>0</v>
      </c>
      <c r="BN520" s="279"/>
      <c r="BO520" s="278">
        <f t="shared" si="4839"/>
        <v>0</v>
      </c>
      <c r="BP520" s="279"/>
      <c r="BQ520" s="563">
        <f t="shared" si="4840"/>
        <v>0</v>
      </c>
      <c r="BR520" s="322">
        <f t="shared" si="4263"/>
        <v>0</v>
      </c>
      <c r="BS520" s="284" t="b">
        <f>D520='Orçamento Detalhado'!J526</f>
        <v>1</v>
      </c>
    </row>
    <row r="521" spans="2:71" ht="18" customHeight="1" outlineLevel="2" thickTop="1" thickBot="1">
      <c r="B521" s="213" t="s">
        <v>1031</v>
      </c>
      <c r="C521" s="275"/>
      <c r="D521" s="276" t="str">
        <f>IF(B521="","",VLOOKUP($B521,'Orçamento Detalhado'!$A$11:$J$531,10,))</f>
        <v/>
      </c>
      <c r="E521" s="277">
        <f t="shared" si="4776"/>
        <v>0</v>
      </c>
      <c r="F521" s="574">
        <v>515</v>
      </c>
      <c r="G521" s="278">
        <f t="shared" si="4713"/>
        <v>0</v>
      </c>
      <c r="H521" s="279"/>
      <c r="I521" s="278">
        <f t="shared" si="4714"/>
        <v>0</v>
      </c>
      <c r="J521" s="279"/>
      <c r="K521" s="278">
        <f t="shared" si="4715"/>
        <v>0</v>
      </c>
      <c r="L521" s="279"/>
      <c r="M521" s="278">
        <f t="shared" si="4716"/>
        <v>0</v>
      </c>
      <c r="N521" s="279"/>
      <c r="O521" s="278">
        <f t="shared" si="4717"/>
        <v>0</v>
      </c>
      <c r="P521" s="279"/>
      <c r="Q521" s="278">
        <f t="shared" si="4718"/>
        <v>0</v>
      </c>
      <c r="R521" s="279"/>
      <c r="S521" s="278">
        <f t="shared" si="4719"/>
        <v>0</v>
      </c>
      <c r="T521" s="279"/>
      <c r="U521" s="278">
        <f t="shared" si="4720"/>
        <v>0</v>
      </c>
      <c r="V521" s="279"/>
      <c r="W521" s="278">
        <f t="shared" si="4721"/>
        <v>0</v>
      </c>
      <c r="X521" s="279"/>
      <c r="Y521" s="278">
        <f t="shared" si="4722"/>
        <v>0</v>
      </c>
      <c r="Z521" s="279"/>
      <c r="AA521" s="278">
        <f t="shared" si="4723"/>
        <v>0</v>
      </c>
      <c r="AB521" s="279"/>
      <c r="AC521" s="278">
        <f t="shared" si="4724"/>
        <v>0</v>
      </c>
      <c r="AD521" s="279"/>
      <c r="AE521" s="278">
        <f t="shared" si="4725"/>
        <v>0</v>
      </c>
      <c r="AF521" s="279"/>
      <c r="AG521" s="278">
        <f t="shared" si="4726"/>
        <v>0</v>
      </c>
      <c r="AH521" s="279"/>
      <c r="AI521" s="278">
        <f t="shared" si="4727"/>
        <v>0</v>
      </c>
      <c r="AJ521" s="279"/>
      <c r="AK521" s="278">
        <f t="shared" si="4728"/>
        <v>0</v>
      </c>
      <c r="AL521" s="279"/>
      <c r="AM521" s="278">
        <f t="shared" si="4729"/>
        <v>0</v>
      </c>
      <c r="AN521" s="279"/>
      <c r="AO521" s="278">
        <f t="shared" si="4730"/>
        <v>0</v>
      </c>
      <c r="AP521" s="279"/>
      <c r="AQ521" s="278">
        <f t="shared" si="4731"/>
        <v>0</v>
      </c>
      <c r="AR521" s="279"/>
      <c r="AS521" s="278">
        <f t="shared" si="4732"/>
        <v>0</v>
      </c>
      <c r="AT521" s="279"/>
      <c r="AU521" s="278">
        <f t="shared" si="4733"/>
        <v>0</v>
      </c>
      <c r="AV521" s="279"/>
      <c r="AW521" s="278">
        <f t="shared" si="4734"/>
        <v>0</v>
      </c>
      <c r="AX521" s="561" t="s">
        <v>1053</v>
      </c>
      <c r="AY521" s="278">
        <f t="shared" si="4735"/>
        <v>0</v>
      </c>
      <c r="AZ521" s="561" t="s">
        <v>1053</v>
      </c>
      <c r="BA521" s="278">
        <f t="shared" si="4736"/>
        <v>0</v>
      </c>
      <c r="BB521" s="561" t="s">
        <v>1053</v>
      </c>
      <c r="BC521" s="278">
        <f t="shared" si="4737"/>
        <v>0</v>
      </c>
      <c r="BD521" s="561" t="s">
        <v>1053</v>
      </c>
      <c r="BE521" s="278">
        <f t="shared" si="4738"/>
        <v>0</v>
      </c>
      <c r="BF521" s="279"/>
      <c r="BG521" s="278">
        <f t="shared" si="4739"/>
        <v>0</v>
      </c>
      <c r="BH521" s="279"/>
      <c r="BI521" s="278">
        <f t="shared" si="4740"/>
        <v>0</v>
      </c>
      <c r="BJ521" s="279"/>
      <c r="BK521" s="278">
        <f t="shared" si="4741"/>
        <v>0</v>
      </c>
      <c r="BL521" s="279"/>
      <c r="BM521" s="278">
        <f t="shared" si="4742"/>
        <v>0</v>
      </c>
      <c r="BN521" s="279"/>
      <c r="BO521" s="278">
        <f t="shared" si="4743"/>
        <v>0</v>
      </c>
      <c r="BP521" s="279"/>
      <c r="BQ521" s="563">
        <f t="shared" si="4712"/>
        <v>0</v>
      </c>
      <c r="BR521" s="322">
        <f t="shared" si="4263"/>
        <v>0</v>
      </c>
      <c r="BS521" s="284" t="b">
        <f>D521='Orçamento Detalhado'!J527</f>
        <v>1</v>
      </c>
    </row>
    <row r="522" spans="2:71" ht="18" customHeight="1" thickTop="1" thickBot="1">
      <c r="D522" s="285"/>
      <c r="E522" s="256">
        <f>SUM(E10+E355+E474+E487+E500+E507+E42)</f>
        <v>0</v>
      </c>
      <c r="F522" s="574">
        <v>516</v>
      </c>
    </row>
    <row r="523" spans="2:71" ht="18" customHeight="1" thickBot="1">
      <c r="F523" s="574">
        <v>517</v>
      </c>
    </row>
    <row r="524" spans="2:71" ht="18" customHeight="1" thickTop="1" thickBot="1">
      <c r="C524" s="669" t="s">
        <v>1054</v>
      </c>
      <c r="D524" s="670">
        <f>SUM((D8))</f>
        <v>0</v>
      </c>
      <c r="F524" s="574">
        <v>518</v>
      </c>
      <c r="G524" s="257">
        <f>G8</f>
        <v>0</v>
      </c>
      <c r="H524" s="320">
        <f>IFERROR(G524/$D$8,0)</f>
        <v>0</v>
      </c>
      <c r="I524" s="257">
        <f>I8</f>
        <v>0</v>
      </c>
      <c r="J524" s="320">
        <f>IFERROR(I524/$D$8,0)</f>
        <v>0</v>
      </c>
      <c r="K524" s="257">
        <f t="shared" ref="K524" si="4841">K8</f>
        <v>0</v>
      </c>
      <c r="L524" s="320">
        <f t="shared" ref="L524" si="4842">IFERROR(K524/$D$8,0)</f>
        <v>0</v>
      </c>
      <c r="M524" s="257">
        <f t="shared" ref="M524" si="4843">M8</f>
        <v>0</v>
      </c>
      <c r="N524" s="320">
        <f t="shared" ref="N524" si="4844">IFERROR(M524/$D$8,0)</f>
        <v>0</v>
      </c>
      <c r="O524" s="257">
        <f t="shared" ref="O524" si="4845">O8</f>
        <v>0</v>
      </c>
      <c r="P524" s="320">
        <f t="shared" ref="P524" si="4846">IFERROR(O524/$D$8,0)</f>
        <v>0</v>
      </c>
      <c r="Q524" s="257">
        <f t="shared" ref="Q524" si="4847">Q8</f>
        <v>0</v>
      </c>
      <c r="R524" s="320">
        <f t="shared" ref="R524" si="4848">IFERROR(Q524/$D$8,0)</f>
        <v>0</v>
      </c>
      <c r="S524" s="257">
        <f t="shared" ref="S524" si="4849">S8</f>
        <v>0</v>
      </c>
      <c r="T524" s="320">
        <f t="shared" ref="T524" si="4850">IFERROR(S524/$D$8,0)</f>
        <v>0</v>
      </c>
      <c r="U524" s="257">
        <f t="shared" ref="U524" si="4851">U8</f>
        <v>0</v>
      </c>
      <c r="V524" s="320">
        <f t="shared" ref="V524" si="4852">IFERROR(U524/$D$8,0)</f>
        <v>0</v>
      </c>
      <c r="W524" s="257">
        <f t="shared" ref="W524" si="4853">W8</f>
        <v>0</v>
      </c>
      <c r="X524" s="320">
        <f t="shared" ref="X524" si="4854">IFERROR(W524/$D$8,0)</f>
        <v>0</v>
      </c>
      <c r="Y524" s="257">
        <f t="shared" ref="Y524" si="4855">Y8</f>
        <v>0</v>
      </c>
      <c r="Z524" s="320">
        <f t="shared" ref="Z524" si="4856">IFERROR(Y524/$D$8,0)</f>
        <v>0</v>
      </c>
      <c r="AA524" s="257">
        <f t="shared" ref="AA524" si="4857">AA8</f>
        <v>0</v>
      </c>
      <c r="AB524" s="320">
        <f t="shared" ref="AB524" si="4858">IFERROR(AA524/$D$8,0)</f>
        <v>0</v>
      </c>
      <c r="AC524" s="257">
        <f t="shared" ref="AC524" si="4859">AC8</f>
        <v>0</v>
      </c>
      <c r="AD524" s="320">
        <f t="shared" ref="AD524" si="4860">IFERROR(AC524/$D$8,0)</f>
        <v>0</v>
      </c>
      <c r="AE524" s="257">
        <f t="shared" ref="AE524" si="4861">AE8</f>
        <v>0</v>
      </c>
      <c r="AF524" s="320">
        <f t="shared" ref="AF524" si="4862">IFERROR(AE524/$D$8,0)</f>
        <v>0</v>
      </c>
      <c r="AG524" s="257">
        <f t="shared" ref="AG524" si="4863">AG8</f>
        <v>0</v>
      </c>
      <c r="AH524" s="320">
        <f t="shared" ref="AH524" si="4864">IFERROR(AG524/$D$8,0)</f>
        <v>0</v>
      </c>
      <c r="AI524" s="257">
        <f t="shared" ref="AI524" si="4865">AI8</f>
        <v>0</v>
      </c>
      <c r="AJ524" s="320">
        <f t="shared" ref="AJ524" si="4866">IFERROR(AI524/$D$8,0)</f>
        <v>0</v>
      </c>
      <c r="AK524" s="257">
        <f t="shared" ref="AK524" si="4867">AK8</f>
        <v>0</v>
      </c>
      <c r="AL524" s="320">
        <f t="shared" ref="AL524" si="4868">IFERROR(AK524/$D$8,0)</f>
        <v>0</v>
      </c>
      <c r="AM524" s="257">
        <f t="shared" ref="AM524" si="4869">AM8</f>
        <v>0</v>
      </c>
      <c r="AN524" s="320">
        <f t="shared" ref="AN524" si="4870">IFERROR(AM524/$D$8,0)</f>
        <v>0</v>
      </c>
      <c r="AO524" s="257">
        <f t="shared" ref="AO524" si="4871">AO8</f>
        <v>0</v>
      </c>
      <c r="AP524" s="320">
        <f t="shared" ref="AP524" si="4872">IFERROR(AO524/$D$8,0)</f>
        <v>0</v>
      </c>
      <c r="AQ524" s="257">
        <f t="shared" ref="AQ524" si="4873">AQ8</f>
        <v>0</v>
      </c>
      <c r="AR524" s="320">
        <f t="shared" ref="AR524" si="4874">IFERROR(AQ524/$D$8,0)</f>
        <v>0</v>
      </c>
      <c r="AS524" s="257">
        <f t="shared" ref="AS524" si="4875">AS8</f>
        <v>0</v>
      </c>
      <c r="AT524" s="320">
        <f t="shared" ref="AT524" si="4876">IFERROR(AS524/$D$8,0)</f>
        <v>0</v>
      </c>
      <c r="AU524" s="257">
        <f t="shared" ref="AU524" si="4877">AU8</f>
        <v>0</v>
      </c>
      <c r="AV524" s="320">
        <f t="shared" ref="AV524" si="4878">IFERROR(AU524/$D$8,0)</f>
        <v>0</v>
      </c>
      <c r="AW524" s="257">
        <f t="shared" ref="AW524" si="4879">AW8</f>
        <v>0</v>
      </c>
      <c r="AX524" s="320">
        <f t="shared" ref="AX524" si="4880">IFERROR(AW524/$D$8,0)</f>
        <v>0</v>
      </c>
      <c r="AY524" s="257">
        <f t="shared" ref="AY524" si="4881">AY8</f>
        <v>0</v>
      </c>
      <c r="AZ524" s="320">
        <f t="shared" ref="AZ524" si="4882">IFERROR(AY524/$D$8,0)</f>
        <v>0</v>
      </c>
      <c r="BA524" s="257">
        <f t="shared" ref="BA524" si="4883">BA8</f>
        <v>0</v>
      </c>
      <c r="BB524" s="320">
        <f t="shared" ref="BB524" si="4884">IFERROR(BA524/$D$8,0)</f>
        <v>0</v>
      </c>
      <c r="BC524" s="257">
        <f t="shared" ref="BC524" si="4885">BC8</f>
        <v>0</v>
      </c>
      <c r="BD524" s="320">
        <f t="shared" ref="BD524" si="4886">IFERROR(BC524/$D$8,0)</f>
        <v>0</v>
      </c>
      <c r="BE524" s="257">
        <f t="shared" ref="BE524" si="4887">BE8</f>
        <v>0</v>
      </c>
      <c r="BF524" s="320">
        <f t="shared" ref="BF524" si="4888">IFERROR(BE524/$D$8,0)</f>
        <v>0</v>
      </c>
      <c r="BG524" s="257">
        <f t="shared" ref="BG524" si="4889">BG8</f>
        <v>0</v>
      </c>
      <c r="BH524" s="320">
        <f t="shared" ref="BH524" si="4890">IFERROR(BG524/$D$8,0)</f>
        <v>0</v>
      </c>
      <c r="BI524" s="257">
        <f t="shared" ref="BI524" si="4891">BI8</f>
        <v>0</v>
      </c>
      <c r="BJ524" s="320">
        <f t="shared" ref="BJ524" si="4892">IFERROR(BI524/$D$8,0)</f>
        <v>0</v>
      </c>
      <c r="BK524" s="257">
        <f t="shared" ref="BK524" si="4893">BK8</f>
        <v>0</v>
      </c>
      <c r="BL524" s="320">
        <f t="shared" ref="BL524" si="4894">IFERROR(BK524/$D$8,0)</f>
        <v>0</v>
      </c>
      <c r="BM524" s="257">
        <f t="shared" ref="BM524" si="4895">BM8</f>
        <v>0</v>
      </c>
      <c r="BN524" s="320">
        <f t="shared" ref="BN524" si="4896">IFERROR(BM524/$D$8,0)</f>
        <v>0</v>
      </c>
      <c r="BO524" s="257">
        <f t="shared" ref="BO524" si="4897">BO8</f>
        <v>0</v>
      </c>
      <c r="BP524" s="320">
        <f t="shared" ref="BP524" si="4898">IFERROR(BO524/$D$8,0)</f>
        <v>0</v>
      </c>
    </row>
    <row r="525" spans="2:71" ht="18" customHeight="1" thickBot="1">
      <c r="C525" s="669"/>
      <c r="D525" s="671"/>
      <c r="F525" s="574">
        <v>519</v>
      </c>
      <c r="G525" s="257">
        <f>G524</f>
        <v>0</v>
      </c>
      <c r="H525" s="320">
        <f>H524</f>
        <v>0</v>
      </c>
      <c r="I525" s="257">
        <f>IF(I524=0,0,I524+G525)</f>
        <v>0</v>
      </c>
      <c r="J525" s="320">
        <f>IF(J524=0,0,J524+H525)</f>
        <v>0</v>
      </c>
      <c r="K525" s="257">
        <f t="shared" ref="K525:BP525" si="4899">IF(K524=0,0,K524+I525)</f>
        <v>0</v>
      </c>
      <c r="L525" s="320">
        <f t="shared" si="4899"/>
        <v>0</v>
      </c>
      <c r="M525" s="257">
        <f t="shared" si="4899"/>
        <v>0</v>
      </c>
      <c r="N525" s="320">
        <f t="shared" si="4899"/>
        <v>0</v>
      </c>
      <c r="O525" s="257">
        <f t="shared" si="4899"/>
        <v>0</v>
      </c>
      <c r="P525" s="320">
        <f t="shared" si="4899"/>
        <v>0</v>
      </c>
      <c r="Q525" s="257">
        <f t="shared" si="4899"/>
        <v>0</v>
      </c>
      <c r="R525" s="320">
        <f t="shared" si="4899"/>
        <v>0</v>
      </c>
      <c r="S525" s="257">
        <f t="shared" si="4899"/>
        <v>0</v>
      </c>
      <c r="T525" s="320">
        <f t="shared" si="4899"/>
        <v>0</v>
      </c>
      <c r="U525" s="257">
        <f t="shared" si="4899"/>
        <v>0</v>
      </c>
      <c r="V525" s="320">
        <f t="shared" si="4899"/>
        <v>0</v>
      </c>
      <c r="W525" s="257">
        <f t="shared" si="4899"/>
        <v>0</v>
      </c>
      <c r="X525" s="320">
        <f t="shared" si="4899"/>
        <v>0</v>
      </c>
      <c r="Y525" s="257">
        <f t="shared" si="4899"/>
        <v>0</v>
      </c>
      <c r="Z525" s="320">
        <f t="shared" si="4899"/>
        <v>0</v>
      </c>
      <c r="AA525" s="257">
        <f t="shared" si="4899"/>
        <v>0</v>
      </c>
      <c r="AB525" s="320">
        <f t="shared" si="4899"/>
        <v>0</v>
      </c>
      <c r="AC525" s="257">
        <f t="shared" si="4899"/>
        <v>0</v>
      </c>
      <c r="AD525" s="320">
        <f t="shared" si="4899"/>
        <v>0</v>
      </c>
      <c r="AE525" s="257">
        <f t="shared" si="4899"/>
        <v>0</v>
      </c>
      <c r="AF525" s="320">
        <f t="shared" si="4899"/>
        <v>0</v>
      </c>
      <c r="AG525" s="257">
        <f t="shared" si="4899"/>
        <v>0</v>
      </c>
      <c r="AH525" s="320">
        <f t="shared" si="4899"/>
        <v>0</v>
      </c>
      <c r="AI525" s="257">
        <f t="shared" si="4899"/>
        <v>0</v>
      </c>
      <c r="AJ525" s="320">
        <f t="shared" si="4899"/>
        <v>0</v>
      </c>
      <c r="AK525" s="257">
        <f t="shared" si="4899"/>
        <v>0</v>
      </c>
      <c r="AL525" s="320">
        <f t="shared" si="4899"/>
        <v>0</v>
      </c>
      <c r="AM525" s="257">
        <f t="shared" si="4899"/>
        <v>0</v>
      </c>
      <c r="AN525" s="320">
        <f t="shared" si="4899"/>
        <v>0</v>
      </c>
      <c r="AO525" s="257">
        <f t="shared" si="4899"/>
        <v>0</v>
      </c>
      <c r="AP525" s="320">
        <f t="shared" si="4899"/>
        <v>0</v>
      </c>
      <c r="AQ525" s="257">
        <f t="shared" si="4899"/>
        <v>0</v>
      </c>
      <c r="AR525" s="320">
        <f t="shared" si="4899"/>
        <v>0</v>
      </c>
      <c r="AS525" s="257">
        <f t="shared" si="4899"/>
        <v>0</v>
      </c>
      <c r="AT525" s="320">
        <f t="shared" si="4899"/>
        <v>0</v>
      </c>
      <c r="AU525" s="257">
        <f t="shared" si="4899"/>
        <v>0</v>
      </c>
      <c r="AV525" s="320">
        <f t="shared" si="4899"/>
        <v>0</v>
      </c>
      <c r="AW525" s="257">
        <f t="shared" si="4899"/>
        <v>0</v>
      </c>
      <c r="AX525" s="320">
        <f t="shared" si="4899"/>
        <v>0</v>
      </c>
      <c r="AY525" s="257">
        <f t="shared" si="4899"/>
        <v>0</v>
      </c>
      <c r="AZ525" s="320">
        <f t="shared" si="4899"/>
        <v>0</v>
      </c>
      <c r="BA525" s="257">
        <f t="shared" si="4899"/>
        <v>0</v>
      </c>
      <c r="BB525" s="320">
        <f t="shared" si="4899"/>
        <v>0</v>
      </c>
      <c r="BC525" s="257">
        <f t="shared" si="4899"/>
        <v>0</v>
      </c>
      <c r="BD525" s="320">
        <f t="shared" si="4899"/>
        <v>0</v>
      </c>
      <c r="BE525" s="257">
        <f t="shared" si="4899"/>
        <v>0</v>
      </c>
      <c r="BF525" s="320">
        <f t="shared" si="4899"/>
        <v>0</v>
      </c>
      <c r="BG525" s="257">
        <f t="shared" si="4899"/>
        <v>0</v>
      </c>
      <c r="BH525" s="320">
        <f t="shared" si="4899"/>
        <v>0</v>
      </c>
      <c r="BI525" s="257">
        <f t="shared" si="4899"/>
        <v>0</v>
      </c>
      <c r="BJ525" s="320">
        <f t="shared" si="4899"/>
        <v>0</v>
      </c>
      <c r="BK525" s="257">
        <f t="shared" si="4899"/>
        <v>0</v>
      </c>
      <c r="BL525" s="320">
        <f t="shared" si="4899"/>
        <v>0</v>
      </c>
      <c r="BM525" s="257">
        <f t="shared" si="4899"/>
        <v>0</v>
      </c>
      <c r="BN525" s="320">
        <f t="shared" si="4899"/>
        <v>0</v>
      </c>
      <c r="BO525" s="257">
        <f t="shared" si="4899"/>
        <v>0</v>
      </c>
      <c r="BP525" s="320">
        <f t="shared" si="4899"/>
        <v>0</v>
      </c>
    </row>
    <row r="526" spans="2:71" ht="18" customHeight="1" thickTop="1" thickBot="1">
      <c r="C526" s="286"/>
      <c r="D526" s="41"/>
      <c r="F526" s="574">
        <v>520</v>
      </c>
      <c r="G526" s="321"/>
      <c r="H526" s="321"/>
      <c r="I526" s="321"/>
      <c r="J526" s="321"/>
      <c r="K526" s="321"/>
      <c r="L526" s="321"/>
      <c r="M526" s="321"/>
      <c r="N526" s="321"/>
      <c r="O526" s="321"/>
      <c r="P526" s="321"/>
      <c r="Q526" s="321"/>
      <c r="R526" s="321"/>
      <c r="S526" s="321"/>
      <c r="T526" s="321"/>
      <c r="U526" s="321"/>
      <c r="V526" s="321"/>
      <c r="W526" s="321"/>
      <c r="X526" s="321"/>
      <c r="Y526" s="321"/>
      <c r="Z526" s="321"/>
      <c r="AA526" s="321"/>
      <c r="AB526" s="321"/>
      <c r="AC526" s="321"/>
      <c r="AD526" s="321"/>
      <c r="AE526" s="321"/>
      <c r="AF526" s="321"/>
      <c r="AG526" s="321"/>
      <c r="AH526" s="321"/>
      <c r="AI526" s="321"/>
      <c r="AJ526" s="321"/>
      <c r="AK526" s="321"/>
      <c r="AL526" s="321"/>
      <c r="AM526" s="321"/>
      <c r="AN526" s="321"/>
      <c r="AO526" s="321"/>
      <c r="AP526" s="321"/>
      <c r="AQ526" s="321"/>
      <c r="AR526" s="321"/>
      <c r="AS526" s="321"/>
      <c r="AT526" s="321"/>
      <c r="AU526" s="321"/>
      <c r="AV526" s="321"/>
      <c r="AW526" s="321"/>
      <c r="AX526" s="321"/>
      <c r="AY526" s="321"/>
      <c r="AZ526" s="321"/>
      <c r="BA526" s="321"/>
      <c r="BB526" s="321"/>
      <c r="BC526" s="321"/>
      <c r="BD526" s="321"/>
      <c r="BE526" s="321"/>
      <c r="BF526" s="321"/>
      <c r="BG526" s="321"/>
      <c r="BH526" s="321"/>
      <c r="BI526" s="321"/>
      <c r="BJ526" s="321"/>
      <c r="BK526" s="321"/>
      <c r="BL526" s="321"/>
      <c r="BM526" s="321"/>
      <c r="BN526" s="321"/>
      <c r="BO526" s="321"/>
      <c r="BP526" s="321"/>
    </row>
    <row r="527" spans="2:71" ht="18" customHeight="1" thickTop="1" thickBot="1">
      <c r="C527" s="669" t="s">
        <v>1055</v>
      </c>
      <c r="D527" s="670">
        <f>SUM(D10,D355,D474,D487,D500,D507+D42)</f>
        <v>0</v>
      </c>
      <c r="F527" s="574">
        <v>521</v>
      </c>
      <c r="G527" s="257">
        <f>SUM(G10,G355,G474,G487,G500,G507,G42)</f>
        <v>0</v>
      </c>
      <c r="H527" s="320">
        <f>IFERROR(ROUND(G527/$D$527,4),0)</f>
        <v>0</v>
      </c>
      <c r="I527" s="257">
        <f t="shared" ref="I527" si="4900">SUM(I10,I355,I474,I487,I500,I507,I42)</f>
        <v>0</v>
      </c>
      <c r="J527" s="320">
        <f t="shared" ref="J527" si="4901">IFERROR(ROUND(I527/$D$527,4),0)</f>
        <v>0</v>
      </c>
      <c r="K527" s="257">
        <f t="shared" ref="K527" si="4902">SUM(K10,K355,K474,K487,K500,K507,K42)</f>
        <v>0</v>
      </c>
      <c r="L527" s="320">
        <f t="shared" ref="L527" si="4903">IFERROR(ROUND(K527/$D$527,4),0)</f>
        <v>0</v>
      </c>
      <c r="M527" s="257">
        <f t="shared" ref="M527" si="4904">SUM(M10,M355,M474,M487,M500,M507,M42)</f>
        <v>0</v>
      </c>
      <c r="N527" s="320">
        <f t="shared" ref="N527" si="4905">IFERROR(ROUND(M527/$D$527,4),0)</f>
        <v>0</v>
      </c>
      <c r="O527" s="257">
        <f t="shared" ref="O527" si="4906">SUM(O10,O355,O474,O487,O500,O507,O42)</f>
        <v>0</v>
      </c>
      <c r="P527" s="320">
        <f t="shared" ref="P527" si="4907">IFERROR(ROUND(O527/$D$527,4),0)</f>
        <v>0</v>
      </c>
      <c r="Q527" s="257">
        <f t="shared" ref="Q527" si="4908">SUM(Q10,Q355,Q474,Q487,Q500,Q507,Q42)</f>
        <v>0</v>
      </c>
      <c r="R527" s="320">
        <f t="shared" ref="R527" si="4909">IFERROR(ROUND(Q527/$D$527,4),0)</f>
        <v>0</v>
      </c>
      <c r="S527" s="257">
        <f t="shared" ref="S527" si="4910">SUM(S10,S355,S474,S487,S500,S507,S42)</f>
        <v>0</v>
      </c>
      <c r="T527" s="320">
        <f t="shared" ref="T527" si="4911">IFERROR(ROUND(S527/$D$527,4),0)</f>
        <v>0</v>
      </c>
      <c r="U527" s="257">
        <f t="shared" ref="U527" si="4912">SUM(U10,U355,U474,U487,U500,U507,U42)</f>
        <v>0</v>
      </c>
      <c r="V527" s="320">
        <f t="shared" ref="V527" si="4913">IFERROR(ROUND(U527/$D$527,4),0)</f>
        <v>0</v>
      </c>
      <c r="W527" s="257">
        <f t="shared" ref="W527" si="4914">SUM(W10,W355,W474,W487,W500,W507,W42)</f>
        <v>0</v>
      </c>
      <c r="X527" s="320">
        <f t="shared" ref="X527" si="4915">IFERROR(ROUND(W527/$D$527,4),0)</f>
        <v>0</v>
      </c>
      <c r="Y527" s="257">
        <f t="shared" ref="Y527" si="4916">SUM(Y10,Y355,Y474,Y487,Y500,Y507,Y42)</f>
        <v>0</v>
      </c>
      <c r="Z527" s="320">
        <f t="shared" ref="Z527" si="4917">IFERROR(ROUND(Y527/$D$527,4),0)</f>
        <v>0</v>
      </c>
      <c r="AA527" s="257">
        <f t="shared" ref="AA527" si="4918">SUM(AA10,AA355,AA474,AA487,AA500,AA507,AA42)</f>
        <v>0</v>
      </c>
      <c r="AB527" s="320">
        <f t="shared" ref="AB527" si="4919">IFERROR(ROUND(AA527/$D$527,4),0)</f>
        <v>0</v>
      </c>
      <c r="AC527" s="257">
        <f t="shared" ref="AC527" si="4920">SUM(AC10,AC355,AC474,AC487,AC500,AC507,AC42)</f>
        <v>0</v>
      </c>
      <c r="AD527" s="320">
        <f t="shared" ref="AD527" si="4921">IFERROR(ROUND(AC527/$D$527,4),0)</f>
        <v>0</v>
      </c>
      <c r="AE527" s="257">
        <f t="shared" ref="AE527" si="4922">SUM(AE10,AE355,AE474,AE487,AE500,AE507,AE42)</f>
        <v>0</v>
      </c>
      <c r="AF527" s="320">
        <f t="shared" ref="AF527" si="4923">IFERROR(ROUND(AE527/$D$527,4),0)</f>
        <v>0</v>
      </c>
      <c r="AG527" s="257">
        <f t="shared" ref="AG527" si="4924">SUM(AG10,AG355,AG474,AG487,AG500,AG507,AG42)</f>
        <v>0</v>
      </c>
      <c r="AH527" s="320">
        <f t="shared" ref="AH527" si="4925">IFERROR(ROUND(AG527/$D$527,4),0)</f>
        <v>0</v>
      </c>
      <c r="AI527" s="257">
        <f t="shared" ref="AI527" si="4926">SUM(AI10,AI355,AI474,AI487,AI500,AI507,AI42)</f>
        <v>0</v>
      </c>
      <c r="AJ527" s="320">
        <f t="shared" ref="AJ527" si="4927">IFERROR(ROUND(AI527/$D$527,4),0)</f>
        <v>0</v>
      </c>
      <c r="AK527" s="257">
        <f t="shared" ref="AK527" si="4928">SUM(AK10,AK355,AK474,AK487,AK500,AK507,AK42)</f>
        <v>0</v>
      </c>
      <c r="AL527" s="320">
        <f t="shared" ref="AL527" si="4929">IFERROR(ROUND(AK527/$D$527,4),0)</f>
        <v>0</v>
      </c>
      <c r="AM527" s="257">
        <f t="shared" ref="AM527" si="4930">SUM(AM10,AM355,AM474,AM487,AM500,AM507,AM42)</f>
        <v>0</v>
      </c>
      <c r="AN527" s="320">
        <f t="shared" ref="AN527" si="4931">IFERROR(ROUND(AM527/$D$527,4),0)</f>
        <v>0</v>
      </c>
      <c r="AO527" s="257">
        <f t="shared" ref="AO527" si="4932">SUM(AO10,AO355,AO474,AO487,AO500,AO507,AO42)</f>
        <v>0</v>
      </c>
      <c r="AP527" s="320">
        <f t="shared" ref="AP527" si="4933">IFERROR(ROUND(AO527/$D$527,4),0)</f>
        <v>0</v>
      </c>
      <c r="AQ527" s="257">
        <f t="shared" ref="AQ527" si="4934">SUM(AQ10,AQ355,AQ474,AQ487,AQ500,AQ507,AQ42)</f>
        <v>0</v>
      </c>
      <c r="AR527" s="320">
        <f t="shared" ref="AR527" si="4935">IFERROR(ROUND(AQ527/$D$527,4),0)</f>
        <v>0</v>
      </c>
      <c r="AS527" s="257">
        <f t="shared" ref="AS527" si="4936">SUM(AS10,AS355,AS474,AS487,AS500,AS507,AS42)</f>
        <v>0</v>
      </c>
      <c r="AT527" s="320">
        <f t="shared" ref="AT527" si="4937">IFERROR(ROUND(AS527/$D$527,4),0)</f>
        <v>0</v>
      </c>
      <c r="AU527" s="257">
        <f t="shared" ref="AU527" si="4938">SUM(AU10,AU355,AU474,AU487,AU500,AU507,AU42)</f>
        <v>0</v>
      </c>
      <c r="AV527" s="320">
        <f t="shared" ref="AV527" si="4939">IFERROR(ROUND(AU527/$D$527,4),0)</f>
        <v>0</v>
      </c>
      <c r="AW527" s="257">
        <f t="shared" ref="AW527" si="4940">SUM(AW10,AW355,AW474,AW487,AW500,AW507,AW42)</f>
        <v>0</v>
      </c>
      <c r="AX527" s="320">
        <f t="shared" ref="AX527" si="4941">IFERROR(ROUND(AW527/$D$527,4),0)</f>
        <v>0</v>
      </c>
      <c r="AY527" s="257">
        <f t="shared" ref="AY527" si="4942">SUM(AY10,AY355,AY474,AY487,AY500,AY507,AY42)</f>
        <v>0</v>
      </c>
      <c r="AZ527" s="320">
        <f t="shared" ref="AZ527" si="4943">IFERROR(ROUND(AY527/$D$527,4),0)</f>
        <v>0</v>
      </c>
      <c r="BA527" s="257">
        <f t="shared" ref="BA527" si="4944">SUM(BA10,BA355,BA474,BA487,BA500,BA507,BA42)</f>
        <v>0</v>
      </c>
      <c r="BB527" s="320">
        <f t="shared" ref="BB527" si="4945">IFERROR(ROUND(BA527/$D$527,4),0)</f>
        <v>0</v>
      </c>
      <c r="BC527" s="257">
        <f t="shared" ref="BC527" si="4946">SUM(BC10,BC355,BC474,BC487,BC500,BC507,BC42)</f>
        <v>0</v>
      </c>
      <c r="BD527" s="320">
        <f t="shared" ref="BD527" si="4947">IFERROR(ROUND(BC527/$D$527,4),0)</f>
        <v>0</v>
      </c>
      <c r="BE527" s="257">
        <f t="shared" ref="BE527" si="4948">SUM(BE10,BE355,BE474,BE487,BE500,BE507,BE42)</f>
        <v>0</v>
      </c>
      <c r="BF527" s="320">
        <f t="shared" ref="BF527" si="4949">IFERROR(ROUND(BE527/$D$527,4),0)</f>
        <v>0</v>
      </c>
      <c r="BG527" s="257">
        <f t="shared" ref="BG527" si="4950">SUM(BG10,BG355,BG474,BG487,BG500,BG507,BG42)</f>
        <v>0</v>
      </c>
      <c r="BH527" s="320">
        <f t="shared" ref="BH527" si="4951">IFERROR(ROUND(BG527/$D$527,4),0)</f>
        <v>0</v>
      </c>
      <c r="BI527" s="257">
        <f t="shared" ref="BI527" si="4952">SUM(BI10,BI355,BI474,BI487,BI500,BI507,BI42)</f>
        <v>0</v>
      </c>
      <c r="BJ527" s="320">
        <f t="shared" ref="BJ527" si="4953">IFERROR(ROUND(BI527/$D$527,4),0)</f>
        <v>0</v>
      </c>
      <c r="BK527" s="257">
        <f t="shared" ref="BK527" si="4954">SUM(BK10,BK355,BK474,BK487,BK500,BK507,BK42)</f>
        <v>0</v>
      </c>
      <c r="BL527" s="320">
        <f t="shared" ref="BL527" si="4955">IFERROR(ROUND(BK527/$D$527,4),0)</f>
        <v>0</v>
      </c>
      <c r="BM527" s="257">
        <f t="shared" ref="BM527" si="4956">SUM(BM10,BM355,BM474,BM487,BM500,BM507,BM42)</f>
        <v>0</v>
      </c>
      <c r="BN527" s="320">
        <f t="shared" ref="BN527" si="4957">IFERROR(ROUND(BM527/$D$527,4),0)</f>
        <v>0</v>
      </c>
      <c r="BO527" s="257">
        <f t="shared" ref="BO527" si="4958">SUM(BO10,BO355,BO474,BO487,BO500,BO507,BO42)</f>
        <v>0</v>
      </c>
      <c r="BP527" s="320">
        <f t="shared" ref="BP527" si="4959">IFERROR(ROUND(BO527/$D$527,4),0)</f>
        <v>0</v>
      </c>
    </row>
    <row r="528" spans="2:71" ht="18" customHeight="1" thickBot="1">
      <c r="C528" s="669"/>
      <c r="D528" s="671"/>
      <c r="F528" s="574">
        <v>522</v>
      </c>
      <c r="G528" s="257">
        <f>G527</f>
        <v>0</v>
      </c>
      <c r="H528" s="320">
        <f>H527</f>
        <v>0</v>
      </c>
      <c r="I528" s="257">
        <f>IF(I527=0,0,I527+G528)</f>
        <v>0</v>
      </c>
      <c r="J528" s="320">
        <f>IF(J527=0,0,J527+H528)</f>
        <v>0</v>
      </c>
      <c r="K528" s="257">
        <f t="shared" ref="K528:BD528" si="4960">IF(K527=0,0,K527+I528)</f>
        <v>0</v>
      </c>
      <c r="L528" s="320">
        <f t="shared" si="4960"/>
        <v>0</v>
      </c>
      <c r="M528" s="257">
        <f t="shared" si="4960"/>
        <v>0</v>
      </c>
      <c r="N528" s="320">
        <f t="shared" si="4960"/>
        <v>0</v>
      </c>
      <c r="O528" s="257">
        <f t="shared" si="4960"/>
        <v>0</v>
      </c>
      <c r="P528" s="320">
        <f t="shared" si="4960"/>
        <v>0</v>
      </c>
      <c r="Q528" s="257">
        <f t="shared" si="4960"/>
        <v>0</v>
      </c>
      <c r="R528" s="320">
        <f t="shared" si="4960"/>
        <v>0</v>
      </c>
      <c r="S528" s="257">
        <f t="shared" si="4960"/>
        <v>0</v>
      </c>
      <c r="T528" s="320">
        <f t="shared" si="4960"/>
        <v>0</v>
      </c>
      <c r="U528" s="257">
        <f t="shared" si="4960"/>
        <v>0</v>
      </c>
      <c r="V528" s="320">
        <f t="shared" si="4960"/>
        <v>0</v>
      </c>
      <c r="W528" s="257">
        <f t="shared" si="4960"/>
        <v>0</v>
      </c>
      <c r="X528" s="320">
        <f t="shared" si="4960"/>
        <v>0</v>
      </c>
      <c r="Y528" s="257">
        <f t="shared" si="4960"/>
        <v>0</v>
      </c>
      <c r="Z528" s="320">
        <f t="shared" si="4960"/>
        <v>0</v>
      </c>
      <c r="AA528" s="257">
        <f t="shared" si="4960"/>
        <v>0</v>
      </c>
      <c r="AB528" s="320">
        <f t="shared" si="4960"/>
        <v>0</v>
      </c>
      <c r="AC528" s="257">
        <f t="shared" si="4960"/>
        <v>0</v>
      </c>
      <c r="AD528" s="320">
        <f t="shared" si="4960"/>
        <v>0</v>
      </c>
      <c r="AE528" s="257">
        <f t="shared" si="4960"/>
        <v>0</v>
      </c>
      <c r="AF528" s="320">
        <f t="shared" si="4960"/>
        <v>0</v>
      </c>
      <c r="AG528" s="257">
        <f t="shared" si="4960"/>
        <v>0</v>
      </c>
      <c r="AH528" s="320">
        <f t="shared" si="4960"/>
        <v>0</v>
      </c>
      <c r="AI528" s="257">
        <f t="shared" si="4960"/>
        <v>0</v>
      </c>
      <c r="AJ528" s="320">
        <f t="shared" si="4960"/>
        <v>0</v>
      </c>
      <c r="AK528" s="257">
        <f t="shared" si="4960"/>
        <v>0</v>
      </c>
      <c r="AL528" s="320">
        <f t="shared" si="4960"/>
        <v>0</v>
      </c>
      <c r="AM528" s="257">
        <f t="shared" si="4960"/>
        <v>0</v>
      </c>
      <c r="AN528" s="320">
        <f t="shared" si="4960"/>
        <v>0</v>
      </c>
      <c r="AO528" s="257">
        <f t="shared" si="4960"/>
        <v>0</v>
      </c>
      <c r="AP528" s="320">
        <f t="shared" si="4960"/>
        <v>0</v>
      </c>
      <c r="AQ528" s="257">
        <f t="shared" si="4960"/>
        <v>0</v>
      </c>
      <c r="AR528" s="320">
        <f t="shared" si="4960"/>
        <v>0</v>
      </c>
      <c r="AS528" s="257">
        <f t="shared" si="4960"/>
        <v>0</v>
      </c>
      <c r="AT528" s="320">
        <f t="shared" si="4960"/>
        <v>0</v>
      </c>
      <c r="AU528" s="257">
        <f t="shared" si="4960"/>
        <v>0</v>
      </c>
      <c r="AV528" s="320">
        <f t="shared" si="4960"/>
        <v>0</v>
      </c>
      <c r="AW528" s="257">
        <f t="shared" si="4960"/>
        <v>0</v>
      </c>
      <c r="AX528" s="320">
        <f t="shared" si="4960"/>
        <v>0</v>
      </c>
      <c r="AY528" s="257">
        <f t="shared" si="4960"/>
        <v>0</v>
      </c>
      <c r="AZ528" s="320">
        <f t="shared" si="4960"/>
        <v>0</v>
      </c>
      <c r="BA528" s="257">
        <f t="shared" si="4960"/>
        <v>0</v>
      </c>
      <c r="BB528" s="320">
        <f t="shared" si="4960"/>
        <v>0</v>
      </c>
      <c r="BC528" s="257">
        <f t="shared" si="4960"/>
        <v>0</v>
      </c>
      <c r="BD528" s="320">
        <f t="shared" si="4960"/>
        <v>0</v>
      </c>
      <c r="BE528" s="257">
        <f t="shared" ref="BE528" si="4961">IF(BE527=0,0,BE527+BC528)</f>
        <v>0</v>
      </c>
      <c r="BF528" s="320">
        <f t="shared" ref="BF528" si="4962">IF(BF527,0,BF527+BD528)</f>
        <v>0</v>
      </c>
      <c r="BG528" s="257">
        <f t="shared" ref="BG528" si="4963">IF(BG527=0,0,BG527+BE528)</f>
        <v>0</v>
      </c>
      <c r="BH528" s="320">
        <f t="shared" ref="BH528" si="4964">IF(BH527,0,BH527+BF528)</f>
        <v>0</v>
      </c>
      <c r="BI528" s="257">
        <f t="shared" ref="BI528" si="4965">IF(BI527=0,0,BI527+BG528)</f>
        <v>0</v>
      </c>
      <c r="BJ528" s="320">
        <f t="shared" ref="BJ528" si="4966">IF(BJ527,0,BJ527+BH528)</f>
        <v>0</v>
      </c>
      <c r="BK528" s="257">
        <f t="shared" ref="BK528" si="4967">IF(BK527=0,0,BK527+BI528)</f>
        <v>0</v>
      </c>
      <c r="BL528" s="320">
        <f t="shared" ref="BL528" si="4968">IF(BL527,0,BL527+BJ528)</f>
        <v>0</v>
      </c>
      <c r="BM528" s="257">
        <f t="shared" ref="BM528" si="4969">IF(BM527=0,0,BM527+BK528)</f>
        <v>0</v>
      </c>
      <c r="BN528" s="320">
        <f t="shared" ref="BN528" si="4970">IF(BN527,0,BN527+BL528)</f>
        <v>0</v>
      </c>
      <c r="BO528" s="257">
        <f t="shared" ref="BO528" si="4971">IF(BO527=0,0,BO527+BM528)</f>
        <v>0</v>
      </c>
      <c r="BP528" s="320">
        <f t="shared" ref="BP528" si="4972">IF(BP527,0,BP527+BN528)</f>
        <v>0</v>
      </c>
    </row>
    <row r="529" spans="3:6" ht="18" customHeight="1" thickTop="1" thickBot="1">
      <c r="C529" s="287"/>
      <c r="D529" s="39"/>
      <c r="F529" s="574">
        <v>523</v>
      </c>
    </row>
    <row r="530" spans="3:6" ht="18" customHeight="1" thickTop="1">
      <c r="C530" s="669" t="s">
        <v>1056</v>
      </c>
      <c r="D530" s="670">
        <f>SUM(D8,D10,D355,D474,D487,D500,D507+D42)</f>
        <v>0</v>
      </c>
      <c r="F530" s="574">
        <v>524</v>
      </c>
    </row>
    <row r="531" spans="3:6" ht="18" customHeight="1" thickBot="1">
      <c r="C531" s="669"/>
      <c r="D531" s="671"/>
      <c r="F531" s="574">
        <v>525</v>
      </c>
    </row>
    <row r="532" spans="3:6" ht="18" customHeight="1" thickTop="1"/>
    <row r="540" spans="3:6" ht="18" customHeight="1">
      <c r="D540" s="284" t="b">
        <f>D527+D524=D530</f>
        <v>1</v>
      </c>
    </row>
  </sheetData>
  <sheetProtection algorithmName="SHA-512" hashValue="qbfv4LOoU8oV8ImOryCzSg6V9Sduhdh/kKWnU71bCnhKlkT29H2H+8jfBoQMlwq+LwWpsTYcgJLM5np2WepEmQ==" saltValue="ZfeqIy0WhfT+HDvnM4rAEw==" spinCount="100000" sheet="1" formatCells="0" formatColumns="0" formatRows="0"/>
  <protectedRanges>
    <protectedRange sqref="J81 J114 J132 J243 J355:J356 J367 J376 J387 J395 J414 J453 J500 J10 J42 L81 L114 L132 L243 L355:L356 L367 L376 L387 L395 L414 L453 L500 L10 L42 N81 N114 N132 N243 N355:N356 N367 N376 N387 N395 N414 N453 N500 N10 N42 P81 P114 P132 P243 P355:P356 P367 P376 P387 P395 P414 P453 P500 P10 P42 R81 R114 R132 R243 R355:R356 R367 R376 R387 R395 R414 R453 R500 R10 R42 T81 T114 T132 T243 T355:T356 T367 T376 T387 T395 T414 T453 T500 T10 T42 V81 V114 V132 V243 V355:V356 V367 V376 V387 V395 V414 V453 V500 V10 V42 X81 X114 X132 X243 X355:X356 X367 X376 X387 X395 X414 X453 X500 X10 X42 Z81 Z114 Z132 Z243 Z355:Z356 Z367 Z376 Z387 Z395 Z414 Z453 Z500 Z10 Z42 AB81 AB114 AB132 AB243 AB355:AB356 AB367 AB376 AB387 AB395 AB414 AB453 AB500 AB10 AB42 AD81 AD114 AD132 AD243 AD355:AD356 AD367 AD376 AD387 AD395 AD414 AD453 AD500 AD10 AD42 AF81 AF114 AF132 AF243 AF355:AF356 AF367 AF376 AF387 AF395 AF414 AF453 AF500 AF10 AF42 AH81 AH114 AH132 AH243 AH355:AH356 AH367 AH376 AH387 AH395 AH414 AH453 AH500 AH10 AH42 AJ81 AJ114 AJ132 AJ243 AJ355:AJ356 AJ367 AJ376 AJ387 AJ395 AJ414 AJ453 AJ500 AJ10 AJ42 AL81 AL114 AL132 AL243 AL355:AL356 AL367 AL376 AL387 AL395 AL414 AL453 AL500 AL10 AL42 AN81 AN114 AN132 AN243 AN355:AN356 AN367 AN376 AN387 AN395 AN414 AN453 AN500 AN10 AN42 AP81 AP114 AP132 AP243 AP355:AP356 AP367 AP376 AP387 AP395 AP414 AP453 AP500 AP10 AP42 AR81 AR114 AR132 AR243 AR355:AR356 AR367 AR376 AR387 AR395 AR414 AR453 AR500 AR10 AR42 AT81 AT114 AT132 AT243 AT355:AT356 AT367 AT376 AT387 AT395 AT414 AT453 AT500 AT10 AT42 AV81 AV114 AV132 AV243 AV355:AV356 AV367 AV376 AV387 AV395 AV414 AV453 AV500 AV10 AV42 AX81 AX114 AX132 AX243 AX355:AX356 AX367 AX376 AX387 AX395 AX414 AX453 AX500 AX10 AX42 AZ81 AZ114 AZ132 AZ243 AZ355:AZ356 AZ367 AZ376 AZ387 AZ395 AZ414 AZ453 AZ500 AZ10 AZ42 BB81 BB114 BB132 BB243 BB355:BB356 BB367 BB376 BB387 BB395 BB414 BB453 BB500 BB10 BB42 BD81 BD114 BD132 BD243 BD355:BD356 BD367 BD376 BD387 BD395 BD414 BD453 BD500 BD10 BD42 BF81 BF114 BF132 BF243 BF355:BF356 BF367 BF376 BF387 BF395 BF414 BF453 BF500 BF10 BF42 BH81 BH114 BH132 BH243 BH355:BH356 BH367 BH376 BH387 BH395 BH414 BH453 BH500 BH10 BH42 BJ81 BJ114 BJ132 BJ243 BJ355:BJ356 BJ367 BJ376 BJ387 BJ395 BJ414 BJ453 BJ500 BJ10 BJ42 BL81 BL114 BL132 BL243 BL355:BL356 BL367 BL376 BL387 BL395 BL414 BL453 BL500 BL10 BL42 BN81 BN114 BN132 BN243 BN355:BN356 BN367 BN376 BN387 BN395 BN414 BN453 BN500 BN10 BN42 BP81 BP114 BP132 BP243 BP355:BP356 BP367 BP376 BP387 BP395 BP414 BP453 BP500 BP10 BP42 H8:H521" name="Range1"/>
    <protectedRange sqref="J82:J113 J115:J131 J133:J242 J357:J366 J368:J375 J377:J386 J388:J394 J396:J413 J415:J452 J454:J499 J501:J521 J8:J9 J43:J80 J11:J41 L82:L113 L115:L131 L133:L242 L357:L366 L368:L375 L377:L386 L388:L394 L396:L413 L415:L452 L454:L499 L501:L521 L8:L9 L43:L80 L11:L41 N82:N113 N115:N131 N133:N242 N357:N366 N368:N375 N377:N386 N388:N394 N396:N413 N415:N452 N454:N499 N501:N521 N8:N9 N43:N80 N11:N41 P82:P113 P115:P131 P133:P242 P357:P366 P368:P375 P377:P386 P388:P394 P396:P413 P415:P452 P454:P499 P501:P521 P8:P9 P43:P80 P11:P41 R82:R113 R115:R131 R133:R242 R357:R366 R368:R375 R377:R386 R388:R394 R396:R413 R415:R452 R454:R499 R501:R521 R8:R9 R43:R80 R11:R41 T82:T113 T115:T131 T133:T242 T357:T366 T368:T375 T377:T386 T388:T394 T396:T413 T415:T452 T454:T499 T501:T521 T8:T9 T43:T80 T11:T41 V82:V113 V115:V131 V133:V242 V357:V366 V368:V375 V377:V386 V388:V394 V396:V413 V415:V452 V454:V499 V501:V521 V8:V9 V43:V80 V11:V41 X82:X113 X115:X131 X133:X242 X357:X366 X368:X375 X377:X386 X388:X394 X396:X413 X415:X452 X454:X499 X501:X521 X8:X9 X43:X80 X11:X41 Z82:Z113 Z115:Z131 Z133:Z242 Z357:Z366 Z368:Z375 Z377:Z386 Z388:Z394 Z396:Z413 Z415:Z452 Z454:Z499 Z501:Z521 Z8:Z9 Z43:Z80 Z11:Z41 AB82:AB113 AB115:AB131 AB133:AB242 AB357:AB366 AB368:AB375 AB377:AB386 AB388:AB394 AB396:AB413 AB415:AB452 AB454:AB499 AB501:AB521 AB8:AB9 AB43:AB80 AB11:AB41 AD82:AD113 AD115:AD131 AD133:AD242 AD357:AD366 AD368:AD375 AD377:AD386 AD388:AD394 AD396:AD413 AD415:AD452 AD454:AD499 AD501:AD521 AD8:AD9 AD43:AD80 AD11:AD41 AF82:AF113 AF115:AF131 AF133:AF242 AF357:AF366 AF368:AF375 AF377:AF386 AF388:AF394 AF396:AF413 AF415:AF452 AF454:AF499 AF501:AF521 AF8:AF9 AF43:AF80 AF11:AF41 AH82:AH113 AH115:AH131 AH133:AH242 AH357:AH366 AH368:AH375 AH377:AH386 AH388:AH394 AH396:AH413 AH415:AH452 AH454:AH499 AH501:AH521 AH8:AH9 AH43:AH80 AH11:AH41 AJ82:AJ113 AJ115:AJ131 AJ133:AJ242 AJ357:AJ366 AJ368:AJ375 AJ377:AJ386 AJ388:AJ394 AJ396:AJ413 AJ415:AJ452 AJ454:AJ499 AJ501:AJ521 AJ8:AJ9 AJ43:AJ80 AJ11:AJ41 AL82:AL113 AL115:AL131 AL133:AL242 AL357:AL366 AL368:AL375 AL377:AL386 AL388:AL394 AL396:AL413 AL415:AL452 AL454:AL499 AL501:AL521 AL8:AL9 AL43:AL80 AL11:AL41 AN82:AN113 AN115:AN131 AN133:AN242 AN357:AN366 AN368:AN375 AN377:AN386 AN388:AN394 AN396:AN413 AN415:AN452 AN454:AN499 AN501:AN521 AN8:AN9 AN43:AN80 AN11:AN41 AP82:AP113 AP115:AP131 AP133:AP242 AP357:AP366 AP368:AP375 AP377:AP386 AP388:AP394 AP396:AP413 AP415:AP452 AP454:AP499 AP501:AP521 AP8:AP9 AP43:AP80 AP11:AP41 AR82:AR113 AR115:AR131 AR133:AR242 AR357:AR366 AR368:AR375 AR377:AR386 AR388:AR394 AR396:AR413 AR415:AR452 AR454:AR499 AR501:AR521 AR8:AR9 AR43:AR80 AR11:AR41 AT82:AT113 AT115:AT131 AT133:AT242 AT357:AT366 AT368:AT375 AT377:AT386 AT388:AT394 AT396:AT413 AT415:AT452 AT454:AT499 AT501:AT521 AT8:AT9 AT43:AT80 AT11:AT41 AV82:AV113 AV115:AV131 AV133:AV242 AV357:AV366 AV368:AV375 AV377:AV386 AV388:AV394 AV396:AV413 AV415:AV452 AV454:AV499 AV501:AV521 AV8:AV9 AV43:AV80 AV11:AV41 AX82:AX113 AX115:AX131 AX133:AX242 AX357:AX366 AX368:AX375 AX377:AX386 AX388:AX394 AX396:AX413 AX415:AX452 AX454:AX499 AX501:AX521 AX8:AX9 AX43:AX80 AX11:AX41 AZ82:AZ113 AZ115:AZ131 AZ133:AZ242 AZ357:AZ366 AZ368:AZ375 AZ377:AZ386 AZ388:AZ394 AZ396:AZ413 AZ415:AZ452 AZ454:AZ499 AZ501:AZ521 AZ8:AZ9 AZ43:AZ80 AZ11:AZ41 BB82:BB113 BB115:BB131 BB133:BB242 BB357:BB366 BB368:BB375 BB377:BB386 BB388:BB394 BB396:BB413 BB415:BB452 BB454:BB499 BB501:BB521 BB8:BB9 BB43:BB80 BB11:BB41 BD82:BD113 BD115:BD131 BD133:BD242 BD357:BD366 BD368:BD375 BD377:BD386 BD388:BD394 BD396:BD413 BD415:BD452 BD454:BD499 BD501:BD521 BD8:BD9 BD43:BD80 BD11:BD41 BF82:BF113 BF115:BF131 BF133:BF242 BF357:BF366 BF368:BF375 BF377:BF386 BF388:BF394 BF396:BF413 BF415:BF452 BF454:BF499 BF501:BF521 BF8:BF9 BF43:BF80 BF11:BF41 BH82:BH113 BH115:BH131 BH133:BH242 BH357:BH366 BH368:BH375 BH377:BH386 BH388:BH394 BH396:BH413 BH415:BH452 BH454:BH499 BH501:BH521 BH8:BH9 BH43:BH80 BH11:BH41 BJ82:BJ113 BJ115:BJ131 BJ133:BJ242 BJ357:BJ366 BJ368:BJ375 BJ377:BJ386 BJ388:BJ394 BJ396:BJ413 BJ415:BJ452 BJ454:BJ499 BJ501:BJ521 BJ8:BJ9 BJ43:BJ80 BJ11:BJ41 BL82:BL113 BL115:BL131 BL133:BL242 BL357:BL366 BL368:BL375 BL377:BL386 BL388:BL394 BL396:BL413 BL415:BL452 BL454:BL499 BL501:BL521 BL8:BL9 BL43:BL80 BL11:BL41 BN82:BN113 BN115:BN131 BN133:BN242 BN357:BN366 BN368:BN375 BN377:BN386 BN388:BN394 BN396:BN413 BN415:BN452 BN454:BN499 BN501:BN521 BN8:BN9 BN43:BN80 BN11:BN41 BP82:BP113 BP115:BP131 BP133:BP242 BP357:BP366 BP368:BP375 BP377:BP386 BP388:BP394 BP396:BP413 BP415:BP452 BP454:BP499 BP501:BP521 BP8:BP9 BP43:BP80 BP11:BP41 J244:J354 L244:L354 N244:N354 P244:P354 R244:R354 T244:T354 V244:V354 X244:X354 Z244:Z354 AB244:AB354 AD244:AD354 AF244:AF354 AH244:AH354 AJ244:AJ354 AL244:AL354 AN244:AN354 AP244:AP354 AR244:AR354 AT244:AT354 AV244:AV354 AX244:AX354 AZ244:AZ354 BB244:BB354 BD244:BD354 BF244:BF354 BH244:BH354 BJ244:BJ354 BL244:BL354 BN244:BN354 BP244:BP354" name="Range2"/>
    <protectedRange sqref="W82:W113 W115:W131 W133:W242 W357:W366 W368:W375 W377:W386 W388:W394 W396:W413 W454:W499 W501:W521 W8:W9 W415:W452 W43:W80 W11:W41 Y82:Y113 Y115:Y131 Y133:Y242 Y357:Y366 Y368:Y375 Y377:Y386 Y388:Y394 Y396:Y413 Y454:Y499 Y501:Y521 Y8:Y9 Y415:Y452 Y43:Y80 Y11:Y41 AA82:AA113 AA115:AA131 AA133:AA242 AA357:AA366 AA368:AA375 AA377:AA386 AA388:AA394 AA396:AA413 AA454:AA499 AA501:AA521 AA8:AA9 AA415:AA452 AA43:AA80 AA11:AA41 AC82:AC113 AC115:AC131 AC133:AC242 AC357:AC366 AC368:AC375 AC377:AC386 AC388:AC394 AC396:AC413 AC454:AC499 AC501:AC521 AC8:AC9 AC415:AC452 AC43:AC80 AC11:AC41 AE82:AE113 AE115:AE131 AE133:AE242 AE357:AE366 AE368:AE375 AE377:AE386 AE388:AE394 AE396:AE413 AE454:AE499 AE501:AE521 AE8:AE9 AE415:AE452 AE43:AE80 AE11:AE41 AG82:AG113 AG115:AG131 AG133:AG242 AG357:AG366 AG368:AG375 AG377:AG386 AG388:AG394 AG396:AG413 AG454:AG499 AG501:AG521 AG8:AG9 AG415:AG452 AG43:AG80 AG11:AG41 AI82:AI113 AI115:AI131 AI133:AI242 AI357:AI366 AI368:AI375 AI377:AI386 AI388:AI394 AI396:AI413 AI454:AI499 AI501:AI521 AI8:AI9 AI415:AI452 AI43:AI80 AI11:AI41 AK82:AK113 AK115:AK131 AK133:AK242 AK357:AK366 AK368:AK375 AK377:AK386 AK388:AK394 AK396:AK413 AK454:AK499 AK501:AK521 AK8:AK9 AK415:AK452 AK43:AK80 AK11:AK41 AM82:AM113 AM115:AM131 AM133:AM242 AM357:AM366 AM368:AM375 AM377:AM386 AM388:AM394 AM396:AM413 AM454:AM499 AM501:AM521 AM8:AM9 AM415:AM452 AM43:AM80 AM11:AM41 AO82:AO113 AO115:AO131 AO133:AO242 AO357:AO366 AO368:AO375 AO377:AO386 AO388:AO394 AO396:AO413 AO454:AO499 AO501:AO521 AO8:AO9 AO415:AO452 AO43:AO80 AO11:AO41 AQ82:AQ113 AQ115:AQ131 AQ133:AQ242 AQ357:AQ366 AQ368:AQ375 AQ377:AQ386 AQ388:AQ394 AQ396:AQ413 AQ454:AQ499 AQ501:AQ521 AQ8:AQ9 AQ415:AQ452 AQ43:AQ80 AQ11:AQ41 AS82:AS113 AS115:AS131 AS133:AS242 AS357:AS366 AS368:AS375 AS377:AS386 AS388:AS394 AS396:AS413 AS454:AS499 AS501:AS521 AS8:AS9 AS415:AS452 AS43:AS80 AS11:AS41 AU82:AU113 AU115:AU131 AU133:AU242 AU357:AU366 AU368:AU375 AU377:AU386 AU388:AU394 AU396:AU413 AU454:AU499 AU501:AU521 AU8:AU9 AU415:AU452 AU43:AU80 AU11:AU41 AW82:AW113 AW115:AW131 AW133:AW242 AW357:AW366 AW368:AW375 AW377:AW386 AW388:AW394 AW396:AW413 AW454:AW499 AW501:AW521 AW8:AW9 AW415:AW452 AW43:AW80 AW11:AW41 AY82:AY113 AY115:AY131 AY133:AY242 AY357:AY366 AY368:AY375 AY377:AY386 AY388:AY394 AY396:AY413 AY454:AY499 AY501:AY521 AY8:AY9 AY415:AY452 AY43:AY80 AY11:AY41 BA82:BA113 BA115:BA131 BA133:BA242 BA357:BA366 BA368:BA375 BA377:BA386 BA388:BA394 BA396:BA413 BA454:BA499 BA501:BA521 BA8:BA9 BA415:BA452 BA43:BA80 BA11:BA41 BC82:BC113 BC115:BC131 BC133:BC242 BC357:BC366 BC368:BC375 BC377:BC386 BC388:BC394 BC396:BC413 BC454:BC499 BC501:BC521 BC8:BC9 BC415:BC452 BC43:BC80 BC11:BC41 BE82:BE113 BE115:BE131 BE133:BE242 BE357:BE366 BE368:BE375 BE377:BE386 BE388:BE394 BE396:BE413 BE454:BE499 BE501:BE521 BE8:BE9 BE415:BE452 BE43:BE80 BE11:BE41 BG82:BG113 BG115:BG131 BG133:BG242 BG357:BG366 BG368:BG375 BG377:BG386 BG388:BG394 BG396:BG413 BG454:BG499 BG501:BG521 BG8:BG9 BG415:BG452 BG43:BG80 BG11:BG41 BI82:BI113 BI115:BI131 BI133:BI242 BI357:BI366 BI368:BI375 BI377:BI386 BI388:BI394 BI396:BI413 BI454:BI499 BI501:BI521 BI8:BI9 BI415:BI452 BI43:BI80 BI11:BI41 BK82:BK113 BK115:BK131 BK133:BK242 BK357:BK366 BK368:BK375 BK377:BK386 BK388:BK394 BK396:BK413 BK454:BK499 BK501:BK521 BK8:BK9 BK415:BK452 BK43:BK80 BK11:BK41 BM82:BM113 BM115:BM131 BM133:BM242 BM357:BM366 BM368:BM375 BM377:BM386 BM388:BM394 BM396:BM413 BM454:BM499 BM501:BM521 BM8:BM9 BM415:BM452 BM43:BM80 BM11:BM41 BO82:BO113 BO115:BO131 BO133:BO242 BO357:BO366 BO368:BO375 BO377:BO386 BO388:BO394 BO396:BO413 BO454:BO499 BO501:BO521 BO8:BO9 BO415:BO452 BO43:BO80 BO11:BO41 W244:W354 Y244:Y354 AA244:AA354 AC244:AC354 AE244:AE354 AG244:AG354 AI244:AI354 AK244:AK354 AM244:AM354 AO244:AO354 AQ244:AQ354 AS244:AS354 AU244:AU354 AW244:AW354 AY244:AY354 BA244:BA354 BC244:BC354 BE244:BE354 BG244:BG354 BI244:BI354 BK244:BK354 BM244:BM354 BO244:BO354 BQ8:VB521" name="Range8"/>
  </protectedRanges>
  <mergeCells count="40">
    <mergeCell ref="BO6:BP6"/>
    <mergeCell ref="AU6:AV6"/>
    <mergeCell ref="AW6:AX6"/>
    <mergeCell ref="AY6:AZ6"/>
    <mergeCell ref="BA6:BB6"/>
    <mergeCell ref="BM6:BN6"/>
    <mergeCell ref="BC6:BD6"/>
    <mergeCell ref="BE6:BF6"/>
    <mergeCell ref="BG6:BH6"/>
    <mergeCell ref="BI6:BJ6"/>
    <mergeCell ref="BK6:BL6"/>
    <mergeCell ref="AG6:AH6"/>
    <mergeCell ref="AI6:AJ6"/>
    <mergeCell ref="AQ6:AR6"/>
    <mergeCell ref="AS6:AT6"/>
    <mergeCell ref="AK6:AL6"/>
    <mergeCell ref="AM6:AN6"/>
    <mergeCell ref="AO6:AP6"/>
    <mergeCell ref="I6:J6"/>
    <mergeCell ref="K6:L6"/>
    <mergeCell ref="M6:N6"/>
    <mergeCell ref="AE6:AF6"/>
    <mergeCell ref="O6:P6"/>
    <mergeCell ref="Q6:R6"/>
    <mergeCell ref="AA6:AB6"/>
    <mergeCell ref="AC6:AD6"/>
    <mergeCell ref="U6:V6"/>
    <mergeCell ref="W6:X6"/>
    <mergeCell ref="Y6:Z6"/>
    <mergeCell ref="S6:T6"/>
    <mergeCell ref="C2:E2"/>
    <mergeCell ref="C3:E3"/>
    <mergeCell ref="C4:E4"/>
    <mergeCell ref="C527:C528"/>
    <mergeCell ref="C530:C531"/>
    <mergeCell ref="D524:D525"/>
    <mergeCell ref="D527:D528"/>
    <mergeCell ref="D530:D531"/>
    <mergeCell ref="C524:C525"/>
    <mergeCell ref="C5:E5"/>
  </mergeCells>
  <phoneticPr fontId="26" type="noConversion"/>
  <conditionalFormatting sqref="BQ8:BQ283 BQ285:BQ313 BQ315:BQ521">
    <cfRule type="cellIs" dxfId="19" priority="7" operator="greaterThan">
      <formula>1</formula>
    </cfRule>
    <cfRule type="cellIs" dxfId="18" priority="8" operator="equal">
      <formula>1</formula>
    </cfRule>
    <cfRule type="cellIs" dxfId="17" priority="9" operator="lessThan">
      <formula>1</formula>
    </cfRule>
  </conditionalFormatting>
  <conditionalFormatting sqref="BQ284">
    <cfRule type="cellIs" dxfId="16" priority="4" operator="greaterThan">
      <formula>1</formula>
    </cfRule>
    <cfRule type="cellIs" dxfId="15" priority="5" operator="equal">
      <formula>1</formula>
    </cfRule>
    <cfRule type="cellIs" dxfId="14" priority="6" operator="lessThan">
      <formula>1</formula>
    </cfRule>
  </conditionalFormatting>
  <conditionalFormatting sqref="BQ314">
    <cfRule type="cellIs" dxfId="13" priority="1" operator="greaterThan">
      <formula>1</formula>
    </cfRule>
    <cfRule type="cellIs" dxfId="12" priority="2" operator="equal">
      <formula>1</formula>
    </cfRule>
    <cfRule type="cellIs" dxfId="11" priority="3" operator="lessThan">
      <formula>1</formula>
    </cfRule>
  </conditionalFormatting>
  <pageMargins left="0.19685039370078741" right="0.19685039370078741" top="0.19685039370078741" bottom="0.19685039370078741" header="0.51181102362204722" footer="0.51181102362204722"/>
  <pageSetup paperSize="9" scale="27" fitToWidth="2" fitToHeight="3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1:AG58"/>
  <sheetViews>
    <sheetView showGridLines="0" tabSelected="1" zoomScale="115" zoomScaleNormal="115" workbookViewId="0">
      <pane xSplit="2" ySplit="7" topLeftCell="C15" activePane="bottomRight" state="frozen"/>
      <selection pane="bottomRight" activeCell="D23" sqref="D23:I23"/>
      <selection pane="bottomLeft" activeCell="A8" sqref="A8"/>
      <selection pane="topRight" activeCell="D1" sqref="D1"/>
    </sheetView>
  </sheetViews>
  <sheetFormatPr defaultColWidth="9.33203125" defaultRowHeight="12.75" outlineLevelRow="1"/>
  <cols>
    <col min="1" max="1" width="8" style="32" customWidth="1"/>
    <col min="2" max="2" width="37" style="38" customWidth="1"/>
    <col min="3" max="3" width="12.83203125" style="33" customWidth="1"/>
    <col min="4" max="4" width="12.83203125" style="34" customWidth="1"/>
    <col min="5" max="28" width="12.83203125" style="33" customWidth="1"/>
    <col min="29" max="33" width="12.83203125" style="29" customWidth="1"/>
    <col min="34" max="16384" width="9.33203125" style="29"/>
  </cols>
  <sheetData>
    <row r="1" spans="1:33" s="414" customFormat="1" ht="28.5">
      <c r="A1" s="411"/>
      <c r="B1" s="412"/>
      <c r="C1" s="510" t="s">
        <v>1057</v>
      </c>
      <c r="H1" s="415"/>
      <c r="I1" s="415"/>
      <c r="J1" s="415"/>
      <c r="K1" s="415"/>
      <c r="L1" s="415"/>
      <c r="M1" s="415"/>
      <c r="N1" s="415"/>
      <c r="O1" s="415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</row>
    <row r="2" spans="1:33" ht="18.75">
      <c r="C2" s="583" t="s">
        <v>149</v>
      </c>
      <c r="D2" s="583"/>
      <c r="E2" s="588" t="str">
        <f>'Orçamento Detalhado'!C4</f>
        <v/>
      </c>
      <c r="F2" s="588"/>
      <c r="G2" s="588"/>
      <c r="H2" s="588"/>
      <c r="I2" s="588"/>
      <c r="J2" s="588"/>
      <c r="K2" s="588"/>
      <c r="L2" s="588"/>
      <c r="M2" s="588"/>
      <c r="N2" s="588"/>
      <c r="O2" s="25"/>
    </row>
    <row r="3" spans="1:33" ht="15.75">
      <c r="C3" s="583" t="s">
        <v>150</v>
      </c>
      <c r="D3" s="583"/>
      <c r="E3" s="589" t="str">
        <f>'Orçamento Detalhado'!C5</f>
        <v/>
      </c>
      <c r="F3" s="589"/>
      <c r="G3" s="589"/>
      <c r="H3" s="589"/>
      <c r="I3" s="589"/>
      <c r="J3" s="589"/>
      <c r="K3" s="589"/>
      <c r="L3" s="589"/>
      <c r="M3" s="589"/>
      <c r="N3" s="589"/>
      <c r="O3" s="29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33" ht="15.75">
      <c r="C4" s="583" t="s">
        <v>151</v>
      </c>
      <c r="D4" s="583"/>
      <c r="E4" s="589" t="str">
        <f>'Orçamento Detalhado'!C6</f>
        <v/>
      </c>
      <c r="F4" s="589"/>
      <c r="G4" s="589"/>
      <c r="H4" s="589"/>
      <c r="I4" s="589"/>
      <c r="J4" s="589"/>
      <c r="K4" s="589"/>
      <c r="L4" s="589"/>
      <c r="M4" s="589"/>
      <c r="N4" s="589"/>
      <c r="O4" s="29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33">
      <c r="C5" s="30"/>
      <c r="D5" s="31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33" s="418" customFormat="1" ht="18" customHeight="1">
      <c r="A6" s="520" t="str">
        <f>'Resumo Tecnico'!L5</f>
        <v>CCA-RTE_ResumoTecnicoEmpreendimento_v12 agosto2026</v>
      </c>
      <c r="B6" s="416"/>
      <c r="C6" s="417" t="s">
        <v>245</v>
      </c>
      <c r="D6" s="417" t="s">
        <v>245</v>
      </c>
      <c r="E6" s="417" t="s">
        <v>245</v>
      </c>
      <c r="F6" s="417" t="s">
        <v>245</v>
      </c>
      <c r="G6" s="417" t="s">
        <v>245</v>
      </c>
      <c r="H6" s="417" t="s">
        <v>245</v>
      </c>
      <c r="I6" s="417" t="s">
        <v>245</v>
      </c>
      <c r="J6" s="417" t="s">
        <v>245</v>
      </c>
      <c r="K6" s="417" t="s">
        <v>245</v>
      </c>
      <c r="L6" s="417" t="s">
        <v>245</v>
      </c>
      <c r="M6" s="417" t="s">
        <v>245</v>
      </c>
      <c r="N6" s="417" t="s">
        <v>245</v>
      </c>
      <c r="O6" s="417" t="s">
        <v>245</v>
      </c>
      <c r="P6" s="417" t="s">
        <v>245</v>
      </c>
      <c r="Q6" s="417" t="s">
        <v>245</v>
      </c>
      <c r="R6" s="417" t="s">
        <v>245</v>
      </c>
      <c r="S6" s="417" t="s">
        <v>245</v>
      </c>
      <c r="T6" s="417" t="s">
        <v>245</v>
      </c>
      <c r="U6" s="417" t="s">
        <v>245</v>
      </c>
      <c r="V6" s="417" t="s">
        <v>245</v>
      </c>
      <c r="W6" s="417" t="s">
        <v>245</v>
      </c>
      <c r="X6" s="417" t="s">
        <v>245</v>
      </c>
      <c r="Y6" s="417" t="s">
        <v>245</v>
      </c>
      <c r="Z6" s="417" t="s">
        <v>245</v>
      </c>
      <c r="AA6" s="417" t="s">
        <v>245</v>
      </c>
      <c r="AB6" s="417" t="s">
        <v>245</v>
      </c>
      <c r="AC6" s="417" t="s">
        <v>245</v>
      </c>
      <c r="AD6" s="417" t="s">
        <v>245</v>
      </c>
      <c r="AE6" s="417" t="s">
        <v>245</v>
      </c>
      <c r="AF6" s="417" t="s">
        <v>245</v>
      </c>
      <c r="AG6" s="417" t="s">
        <v>245</v>
      </c>
    </row>
    <row r="7" spans="1:33" s="418" customFormat="1" ht="30" customHeight="1">
      <c r="A7" s="522" t="s">
        <v>1058</v>
      </c>
      <c r="B7" s="522" t="s">
        <v>1059</v>
      </c>
      <c r="C7" s="419">
        <v>0</v>
      </c>
      <c r="D7" s="419">
        <v>1</v>
      </c>
      <c r="E7" s="419">
        <v>2</v>
      </c>
      <c r="F7" s="419">
        <v>3</v>
      </c>
      <c r="G7" s="419">
        <v>4</v>
      </c>
      <c r="H7" s="419">
        <v>5</v>
      </c>
      <c r="I7" s="419">
        <v>6</v>
      </c>
      <c r="J7" s="419">
        <v>7</v>
      </c>
      <c r="K7" s="419">
        <v>8</v>
      </c>
      <c r="L7" s="419">
        <v>9</v>
      </c>
      <c r="M7" s="419">
        <v>10</v>
      </c>
      <c r="N7" s="419">
        <v>11</v>
      </c>
      <c r="O7" s="419">
        <v>12</v>
      </c>
      <c r="P7" s="419">
        <v>13</v>
      </c>
      <c r="Q7" s="419">
        <v>14</v>
      </c>
      <c r="R7" s="419">
        <v>15</v>
      </c>
      <c r="S7" s="419">
        <v>16</v>
      </c>
      <c r="T7" s="419">
        <v>17</v>
      </c>
      <c r="U7" s="419">
        <v>18</v>
      </c>
      <c r="V7" s="419">
        <v>19</v>
      </c>
      <c r="W7" s="419">
        <v>20</v>
      </c>
      <c r="X7" s="419">
        <v>21</v>
      </c>
      <c r="Y7" s="419">
        <v>22</v>
      </c>
      <c r="Z7" s="419">
        <v>23</v>
      </c>
      <c r="AA7" s="419">
        <v>24</v>
      </c>
      <c r="AB7" s="419">
        <v>25</v>
      </c>
      <c r="AC7" s="419">
        <v>26</v>
      </c>
      <c r="AD7" s="419">
        <v>27</v>
      </c>
      <c r="AE7" s="419">
        <v>28</v>
      </c>
      <c r="AF7" s="419">
        <v>29</v>
      </c>
      <c r="AG7" s="419">
        <v>30</v>
      </c>
    </row>
    <row r="8" spans="1:33" ht="8.25" customHeight="1" thickBot="1">
      <c r="A8" s="184"/>
      <c r="B8" s="184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</row>
    <row r="9" spans="1:33" ht="34.5" customHeight="1" thickTop="1" thickBot="1">
      <c r="A9" s="291">
        <v>0</v>
      </c>
      <c r="B9" s="429" t="str">
        <f>VLOOKUP(A9,'Cronograma Fisico-Econ.'!$B$8:$C$508,2,)</f>
        <v>TERRENO (sem BDI)</v>
      </c>
      <c r="C9" s="324">
        <f>HLOOKUP(C$7,'Cronograma Fisico-Econ.'!$H$5:$BP$508,'Cronograma Fisico-Econ.'!$F8,FALSE)</f>
        <v>0</v>
      </c>
      <c r="D9" s="324">
        <f>HLOOKUP(D$7,'Cronograma Fisico-Econ.'!$H$5:$BP$508,'Cronograma Fisico-Econ.'!$F8,FALSE)</f>
        <v>0</v>
      </c>
      <c r="E9" s="324">
        <f>HLOOKUP(E$7,'Cronograma Fisico-Econ.'!$H$5:$BP$508,'Cronograma Fisico-Econ.'!$F8,FALSE)</f>
        <v>0</v>
      </c>
      <c r="F9" s="324">
        <f>HLOOKUP(F$7,'Cronograma Fisico-Econ.'!$H$5:$BP$508,'Cronograma Fisico-Econ.'!$F8,FALSE)</f>
        <v>0</v>
      </c>
      <c r="G9" s="324">
        <f>HLOOKUP(G$7,'Cronograma Fisico-Econ.'!$H$5:$BP$508,'Cronograma Fisico-Econ.'!$F8,FALSE)</f>
        <v>0</v>
      </c>
      <c r="H9" s="324">
        <f>HLOOKUP(H$7,'Cronograma Fisico-Econ.'!$H$5:$BP$508,'Cronograma Fisico-Econ.'!$F8,FALSE)</f>
        <v>0</v>
      </c>
      <c r="I9" s="324">
        <f>HLOOKUP(I$7,'Cronograma Fisico-Econ.'!$H$5:$BP$508,'Cronograma Fisico-Econ.'!$F8,FALSE)</f>
        <v>0</v>
      </c>
      <c r="J9" s="324">
        <f>HLOOKUP(J$7,'Cronograma Fisico-Econ.'!$H$5:$BP$508,'Cronograma Fisico-Econ.'!$F8,FALSE)</f>
        <v>0</v>
      </c>
      <c r="K9" s="324">
        <f>HLOOKUP(K$7,'Cronograma Fisico-Econ.'!$H$5:$BP$508,'Cronograma Fisico-Econ.'!$F8,FALSE)</f>
        <v>0</v>
      </c>
      <c r="L9" s="324">
        <f>HLOOKUP(L$7,'Cronograma Fisico-Econ.'!$H$5:$BP$508,'Cronograma Fisico-Econ.'!$F8,FALSE)</f>
        <v>0</v>
      </c>
      <c r="M9" s="324">
        <f>HLOOKUP(M$7,'Cronograma Fisico-Econ.'!$H$5:$BP$508,'Cronograma Fisico-Econ.'!$F8,FALSE)</f>
        <v>0</v>
      </c>
      <c r="N9" s="324">
        <f>HLOOKUP(N$7,'Cronograma Fisico-Econ.'!$H$5:$BP$508,'Cronograma Fisico-Econ.'!$F8,FALSE)</f>
        <v>0</v>
      </c>
      <c r="O9" s="324">
        <f>HLOOKUP(O$7,'Cronograma Fisico-Econ.'!$H$5:$BP$508,'Cronograma Fisico-Econ.'!$F8,FALSE)</f>
        <v>0</v>
      </c>
      <c r="P9" s="324">
        <f>HLOOKUP(P$7,'Cronograma Fisico-Econ.'!$H$5:$BP$508,'Cronograma Fisico-Econ.'!$F8,FALSE)</f>
        <v>0</v>
      </c>
      <c r="Q9" s="324">
        <f>HLOOKUP(Q$7,'Cronograma Fisico-Econ.'!$H$5:$BP$508,'Cronograma Fisico-Econ.'!$F8,FALSE)</f>
        <v>0</v>
      </c>
      <c r="R9" s="324">
        <f>HLOOKUP(R$7,'Cronograma Fisico-Econ.'!$H$5:$BP$508,'Cronograma Fisico-Econ.'!$F8,FALSE)</f>
        <v>0</v>
      </c>
      <c r="S9" s="324">
        <f>HLOOKUP(S$7,'Cronograma Fisico-Econ.'!$H$5:$BP$508,'Cronograma Fisico-Econ.'!$F8,FALSE)</f>
        <v>0</v>
      </c>
      <c r="T9" s="324">
        <f>HLOOKUP(T$7,'Cronograma Fisico-Econ.'!$H$5:$BP$508,'Cronograma Fisico-Econ.'!$F8,FALSE)</f>
        <v>0</v>
      </c>
      <c r="U9" s="324">
        <f>HLOOKUP(U$7,'Cronograma Fisico-Econ.'!$H$5:$BP$508,'Cronograma Fisico-Econ.'!$F8,FALSE)</f>
        <v>0</v>
      </c>
      <c r="V9" s="324">
        <f>HLOOKUP(V$7,'Cronograma Fisico-Econ.'!$H$5:$BP$508,'Cronograma Fisico-Econ.'!$F8,FALSE)</f>
        <v>0</v>
      </c>
      <c r="W9" s="324">
        <f>HLOOKUP(W$7,'Cronograma Fisico-Econ.'!$H$5:$BP$508,'Cronograma Fisico-Econ.'!$F8,FALSE)</f>
        <v>0</v>
      </c>
      <c r="X9" s="324">
        <f>HLOOKUP(X$7,'Cronograma Fisico-Econ.'!$H$5:$BP$508,'Cronograma Fisico-Econ.'!$F8,FALSE)</f>
        <v>0</v>
      </c>
      <c r="Y9" s="324">
        <f>HLOOKUP(Y$7,'Cronograma Fisico-Econ.'!$H$5:$BP$508,'Cronograma Fisico-Econ.'!$F8,FALSE)</f>
        <v>0</v>
      </c>
      <c r="Z9" s="324">
        <f>HLOOKUP(Z$7,'Cronograma Fisico-Econ.'!$H$5:$BP$508,'Cronograma Fisico-Econ.'!$F8,FALSE)</f>
        <v>0</v>
      </c>
      <c r="AA9" s="324">
        <f>HLOOKUP(AA$7,'Cronograma Fisico-Econ.'!$H$5:$BP$508,'Cronograma Fisico-Econ.'!$F8,FALSE)</f>
        <v>0</v>
      </c>
      <c r="AB9" s="324">
        <f>HLOOKUP(AB$7,'Cronograma Fisico-Econ.'!$H$5:$BP$508,'Cronograma Fisico-Econ.'!$F8,FALSE)</f>
        <v>0</v>
      </c>
      <c r="AC9" s="324">
        <f>HLOOKUP(AC$7,'Cronograma Fisico-Econ.'!$H$5:$BP$508,'Cronograma Fisico-Econ.'!$F8,FALSE)</f>
        <v>0</v>
      </c>
      <c r="AD9" s="324">
        <f>HLOOKUP(AD$7,'Cronograma Fisico-Econ.'!$H$5:$BP$508,'Cronograma Fisico-Econ.'!$F8,FALSE)</f>
        <v>0</v>
      </c>
      <c r="AE9" s="324">
        <f>HLOOKUP(AE$7,'Cronograma Fisico-Econ.'!$H$5:$BP$508,'Cronograma Fisico-Econ.'!$F8,FALSE)</f>
        <v>0</v>
      </c>
      <c r="AF9" s="324">
        <f>HLOOKUP(AF$7,'Cronograma Fisico-Econ.'!$H$5:$BP$508,'Cronograma Fisico-Econ.'!$F8,FALSE)</f>
        <v>0</v>
      </c>
      <c r="AG9" s="324">
        <f>HLOOKUP(AG$7,'Cronograma Fisico-Econ.'!$H$5:$BP$508,'Cronograma Fisico-Econ.'!$F8,FALSE)</f>
        <v>0</v>
      </c>
    </row>
    <row r="10" spans="1:33" ht="34.5" customHeight="1" thickTop="1" thickBot="1">
      <c r="A10" s="289">
        <v>1</v>
      </c>
      <c r="B10" s="429" t="str">
        <f>VLOOKUP(A10,'Cronograma Fisico-Econ.'!$B$8:$C$508,2,)</f>
        <v>INDIRETOS (com BDI)</v>
      </c>
      <c r="C10" s="324">
        <f>HLOOKUP(C$7,'Cronograma Fisico-Econ.'!$H$5:$BP$508,'Cronograma Fisico-Econ.'!$F10,FALSE)</f>
        <v>0</v>
      </c>
      <c r="D10" s="324">
        <f>HLOOKUP(D$7,'Cronograma Fisico-Econ.'!$H$5:$BP$508,'Cronograma Fisico-Econ.'!$F10,FALSE)</f>
        <v>0</v>
      </c>
      <c r="E10" s="324">
        <f>HLOOKUP(E$7,'Cronograma Fisico-Econ.'!$H$5:$BP$508,'Cronograma Fisico-Econ.'!$F10,FALSE)</f>
        <v>0</v>
      </c>
      <c r="F10" s="324">
        <f>HLOOKUP(F$7,'Cronograma Fisico-Econ.'!$H$5:$BP$508,'Cronograma Fisico-Econ.'!$F10,FALSE)</f>
        <v>0</v>
      </c>
      <c r="G10" s="324">
        <f>HLOOKUP(G$7,'Cronograma Fisico-Econ.'!$H$5:$BP$508,'Cronograma Fisico-Econ.'!$F10,FALSE)</f>
        <v>0</v>
      </c>
      <c r="H10" s="324">
        <f>HLOOKUP(H$7,'Cronograma Fisico-Econ.'!$H$5:$BP$508,'Cronograma Fisico-Econ.'!$F10,FALSE)</f>
        <v>0</v>
      </c>
      <c r="I10" s="324">
        <f>HLOOKUP(I$7,'Cronograma Fisico-Econ.'!$H$5:$BP$508,'Cronograma Fisico-Econ.'!$F10,FALSE)</f>
        <v>0</v>
      </c>
      <c r="J10" s="324">
        <f>HLOOKUP(J$7,'Cronograma Fisico-Econ.'!$H$5:$BP$508,'Cronograma Fisico-Econ.'!$F10,FALSE)</f>
        <v>0</v>
      </c>
      <c r="K10" s="324">
        <f>HLOOKUP(K$7,'Cronograma Fisico-Econ.'!$H$5:$BP$508,'Cronograma Fisico-Econ.'!$F10,FALSE)</f>
        <v>0</v>
      </c>
      <c r="L10" s="324">
        <f>HLOOKUP(L$7,'Cronograma Fisico-Econ.'!$H$5:$BP$508,'Cronograma Fisico-Econ.'!$F10,FALSE)</f>
        <v>0</v>
      </c>
      <c r="M10" s="324">
        <f>HLOOKUP(M$7,'Cronograma Fisico-Econ.'!$H$5:$BP$508,'Cronograma Fisico-Econ.'!$F10,FALSE)</f>
        <v>0</v>
      </c>
      <c r="N10" s="324">
        <f>HLOOKUP(N$7,'Cronograma Fisico-Econ.'!$H$5:$BP$508,'Cronograma Fisico-Econ.'!$F10,FALSE)</f>
        <v>0</v>
      </c>
      <c r="O10" s="324">
        <f>HLOOKUP(O$7,'Cronograma Fisico-Econ.'!$H$5:$BP$508,'Cronograma Fisico-Econ.'!$F10,FALSE)</f>
        <v>0</v>
      </c>
      <c r="P10" s="324">
        <f>HLOOKUP(P$7,'Cronograma Fisico-Econ.'!$H$5:$BP$508,'Cronograma Fisico-Econ.'!$F10,FALSE)</f>
        <v>0</v>
      </c>
      <c r="Q10" s="324">
        <f>HLOOKUP(Q$7,'Cronograma Fisico-Econ.'!$H$5:$BP$508,'Cronograma Fisico-Econ.'!$F10,FALSE)</f>
        <v>0</v>
      </c>
      <c r="R10" s="324">
        <f>HLOOKUP(R$7,'Cronograma Fisico-Econ.'!$H$5:$BP$508,'Cronograma Fisico-Econ.'!$F10,FALSE)</f>
        <v>0</v>
      </c>
      <c r="S10" s="324">
        <f>HLOOKUP(S$7,'Cronograma Fisico-Econ.'!$H$5:$BP$508,'Cronograma Fisico-Econ.'!$F10,FALSE)</f>
        <v>0</v>
      </c>
      <c r="T10" s="324">
        <f>HLOOKUP(T$7,'Cronograma Fisico-Econ.'!$H$5:$BP$508,'Cronograma Fisico-Econ.'!$F10,FALSE)</f>
        <v>0</v>
      </c>
      <c r="U10" s="324">
        <f>HLOOKUP(U$7,'Cronograma Fisico-Econ.'!$H$5:$BP$508,'Cronograma Fisico-Econ.'!$F10,FALSE)</f>
        <v>0</v>
      </c>
      <c r="V10" s="324">
        <f>HLOOKUP(V$7,'Cronograma Fisico-Econ.'!$H$5:$BP$508,'Cronograma Fisico-Econ.'!$F10,FALSE)</f>
        <v>0</v>
      </c>
      <c r="W10" s="324">
        <f>HLOOKUP(W$7,'Cronograma Fisico-Econ.'!$H$5:$BP$508,'Cronograma Fisico-Econ.'!$F10,FALSE)</f>
        <v>0</v>
      </c>
      <c r="X10" s="324">
        <f>HLOOKUP(X$7,'Cronograma Fisico-Econ.'!$H$5:$BP$508,'Cronograma Fisico-Econ.'!$F10,FALSE)</f>
        <v>0</v>
      </c>
      <c r="Y10" s="324">
        <f>HLOOKUP(Y$7,'Cronograma Fisico-Econ.'!$H$5:$BP$508,'Cronograma Fisico-Econ.'!$F10,FALSE)</f>
        <v>0</v>
      </c>
      <c r="Z10" s="324">
        <f>HLOOKUP(Z$7,'Cronograma Fisico-Econ.'!$H$5:$BP$508,'Cronograma Fisico-Econ.'!$F10,FALSE)</f>
        <v>0</v>
      </c>
      <c r="AA10" s="324">
        <f>HLOOKUP(AA$7,'Cronograma Fisico-Econ.'!$H$5:$BP$508,'Cronograma Fisico-Econ.'!$F10,FALSE)</f>
        <v>0</v>
      </c>
      <c r="AB10" s="324">
        <f>HLOOKUP(AB$7,'Cronograma Fisico-Econ.'!$H$5:$BP$508,'Cronograma Fisico-Econ.'!$F10,FALSE)</f>
        <v>0</v>
      </c>
      <c r="AC10" s="324">
        <f>HLOOKUP(AC$7,'Cronograma Fisico-Econ.'!$H$5:$BP$508,'Cronograma Fisico-Econ.'!$F10,FALSE)</f>
        <v>0</v>
      </c>
      <c r="AD10" s="324">
        <f>HLOOKUP(AD$7,'Cronograma Fisico-Econ.'!$H$5:$BP$508,'Cronograma Fisico-Econ.'!$F10,FALSE)</f>
        <v>0</v>
      </c>
      <c r="AE10" s="324">
        <f>HLOOKUP(AE$7,'Cronograma Fisico-Econ.'!$H$5:$BP$508,'Cronograma Fisico-Econ.'!$F10,FALSE)</f>
        <v>0</v>
      </c>
      <c r="AF10" s="324">
        <f>HLOOKUP(AF$7,'Cronograma Fisico-Econ.'!$H$5:$BP$508,'Cronograma Fisico-Econ.'!$F10,FALSE)</f>
        <v>0</v>
      </c>
      <c r="AG10" s="324">
        <f>HLOOKUP(AG$7,'Cronograma Fisico-Econ.'!$H$5:$BP$508,'Cronograma Fisico-Econ.'!$F10,FALSE)</f>
        <v>0</v>
      </c>
    </row>
    <row r="11" spans="1:33" ht="34.5" customHeight="1" thickTop="1" thickBot="1">
      <c r="A11" s="291">
        <v>2</v>
      </c>
      <c r="B11" s="429" t="str">
        <f>VLOOKUP(A11,'Cronograma Fisico-Econ.'!$B$8:$C$508,2,)</f>
        <v>HABITAÇÃO (com BDI)</v>
      </c>
      <c r="C11" s="324">
        <f>HLOOKUP(C$7,'Cronograma Fisico-Econ.'!$H$5:$BP$508,'Cronograma Fisico-Econ.'!$F42,FALSE)</f>
        <v>0</v>
      </c>
      <c r="D11" s="324">
        <f>HLOOKUP(D$7,'Cronograma Fisico-Econ.'!$H$5:$BP$508,'Cronograma Fisico-Econ.'!$F42,FALSE)</f>
        <v>0</v>
      </c>
      <c r="E11" s="324">
        <f>HLOOKUP(E$7,'Cronograma Fisico-Econ.'!$H$5:$BP$508,'Cronograma Fisico-Econ.'!$F42,FALSE)</f>
        <v>0</v>
      </c>
      <c r="F11" s="324">
        <f>HLOOKUP(F$7,'Cronograma Fisico-Econ.'!$H$5:$BP$508,'Cronograma Fisico-Econ.'!$F42,FALSE)</f>
        <v>0</v>
      </c>
      <c r="G11" s="324">
        <f>HLOOKUP(G$7,'Cronograma Fisico-Econ.'!$H$5:$BP$508,'Cronograma Fisico-Econ.'!$F42,FALSE)</f>
        <v>0</v>
      </c>
      <c r="H11" s="324">
        <f>HLOOKUP(H$7,'Cronograma Fisico-Econ.'!$H$5:$BP$508,'Cronograma Fisico-Econ.'!$F42,FALSE)</f>
        <v>0</v>
      </c>
      <c r="I11" s="324">
        <f>HLOOKUP(I$7,'Cronograma Fisico-Econ.'!$H$5:$BP$508,'Cronograma Fisico-Econ.'!$F42,FALSE)</f>
        <v>0</v>
      </c>
      <c r="J11" s="324">
        <f>HLOOKUP(J$7,'Cronograma Fisico-Econ.'!$H$5:$BP$508,'Cronograma Fisico-Econ.'!$F42,FALSE)</f>
        <v>0</v>
      </c>
      <c r="K11" s="324">
        <f>HLOOKUP(K$7,'Cronograma Fisico-Econ.'!$H$5:$BP$508,'Cronograma Fisico-Econ.'!$F42,FALSE)</f>
        <v>0</v>
      </c>
      <c r="L11" s="324">
        <f>HLOOKUP(L$7,'Cronograma Fisico-Econ.'!$H$5:$BP$508,'Cronograma Fisico-Econ.'!$F42,FALSE)</f>
        <v>0</v>
      </c>
      <c r="M11" s="324">
        <f>HLOOKUP(M$7,'Cronograma Fisico-Econ.'!$H$5:$BP$508,'Cronograma Fisico-Econ.'!$F42,FALSE)</f>
        <v>0</v>
      </c>
      <c r="N11" s="324">
        <f>HLOOKUP(N$7,'Cronograma Fisico-Econ.'!$H$5:$BP$508,'Cronograma Fisico-Econ.'!$F42,FALSE)</f>
        <v>0</v>
      </c>
      <c r="O11" s="324">
        <f>HLOOKUP(O$7,'Cronograma Fisico-Econ.'!$H$5:$BP$508,'Cronograma Fisico-Econ.'!$F42,FALSE)</f>
        <v>0</v>
      </c>
      <c r="P11" s="324">
        <f>HLOOKUP(P$7,'Cronograma Fisico-Econ.'!$H$5:$BP$508,'Cronograma Fisico-Econ.'!$F42,FALSE)</f>
        <v>0</v>
      </c>
      <c r="Q11" s="324">
        <f>HLOOKUP(Q$7,'Cronograma Fisico-Econ.'!$H$5:$BP$508,'Cronograma Fisico-Econ.'!$F42,FALSE)</f>
        <v>0</v>
      </c>
      <c r="R11" s="324">
        <f>HLOOKUP(R$7,'Cronograma Fisico-Econ.'!$H$5:$BP$508,'Cronograma Fisico-Econ.'!$F42,FALSE)</f>
        <v>0</v>
      </c>
      <c r="S11" s="324">
        <f>HLOOKUP(S$7,'Cronograma Fisico-Econ.'!$H$5:$BP$508,'Cronograma Fisico-Econ.'!$F42,FALSE)</f>
        <v>0</v>
      </c>
      <c r="T11" s="324">
        <f>HLOOKUP(T$7,'Cronograma Fisico-Econ.'!$H$5:$BP$508,'Cronograma Fisico-Econ.'!$F42,FALSE)</f>
        <v>0</v>
      </c>
      <c r="U11" s="324">
        <f>HLOOKUP(U$7,'Cronograma Fisico-Econ.'!$H$5:$BP$508,'Cronograma Fisico-Econ.'!$F42,FALSE)</f>
        <v>0</v>
      </c>
      <c r="V11" s="324">
        <f>HLOOKUP(V$7,'Cronograma Fisico-Econ.'!$H$5:$BP$508,'Cronograma Fisico-Econ.'!$F42,FALSE)</f>
        <v>0</v>
      </c>
      <c r="W11" s="324">
        <f>HLOOKUP(W$7,'Cronograma Fisico-Econ.'!$H$5:$BP$508,'Cronograma Fisico-Econ.'!$F42,FALSE)</f>
        <v>0</v>
      </c>
      <c r="X11" s="324">
        <f>HLOOKUP(X$7,'Cronograma Fisico-Econ.'!$H$5:$BP$508,'Cronograma Fisico-Econ.'!$F42,FALSE)</f>
        <v>0</v>
      </c>
      <c r="Y11" s="324">
        <f>HLOOKUP(Y$7,'Cronograma Fisico-Econ.'!$H$5:$BP$508,'Cronograma Fisico-Econ.'!$F42,FALSE)</f>
        <v>0</v>
      </c>
      <c r="Z11" s="324">
        <f>HLOOKUP(Z$7,'Cronograma Fisico-Econ.'!$H$5:$BP$508,'Cronograma Fisico-Econ.'!$F42,FALSE)</f>
        <v>0</v>
      </c>
      <c r="AA11" s="324">
        <f>HLOOKUP(AA$7,'Cronograma Fisico-Econ.'!$H$5:$BP$508,'Cronograma Fisico-Econ.'!$F42,FALSE)</f>
        <v>0</v>
      </c>
      <c r="AB11" s="324">
        <f>HLOOKUP(AB$7,'Cronograma Fisico-Econ.'!$H$5:$BP$508,'Cronograma Fisico-Econ.'!$F42,FALSE)</f>
        <v>0</v>
      </c>
      <c r="AC11" s="324">
        <f>HLOOKUP(AC$7,'Cronograma Fisico-Econ.'!$H$5:$BP$508,'Cronograma Fisico-Econ.'!$F42,FALSE)</f>
        <v>0</v>
      </c>
      <c r="AD11" s="324">
        <f>HLOOKUP(AD$7,'Cronograma Fisico-Econ.'!$H$5:$BP$508,'Cronograma Fisico-Econ.'!$F42,FALSE)</f>
        <v>0</v>
      </c>
      <c r="AE11" s="324">
        <f>HLOOKUP(AE$7,'Cronograma Fisico-Econ.'!$H$5:$BP$508,'Cronograma Fisico-Econ.'!$F42,FALSE)</f>
        <v>0</v>
      </c>
      <c r="AF11" s="324">
        <f>HLOOKUP(AF$7,'Cronograma Fisico-Econ.'!$H$5:$BP$508,'Cronograma Fisico-Econ.'!$F42,FALSE)</f>
        <v>0</v>
      </c>
      <c r="AG11" s="324">
        <f>HLOOKUP(AG$7,'Cronograma Fisico-Econ.'!$H$5:$BP$508,'Cronograma Fisico-Econ.'!$F42,FALSE)</f>
        <v>0</v>
      </c>
    </row>
    <row r="12" spans="1:33" ht="34.5" customHeight="1" thickTop="1" thickBot="1">
      <c r="A12" s="291">
        <v>3</v>
      </c>
      <c r="B12" s="429" t="str">
        <f>VLOOKUP(A12,'Cronograma Fisico-Econ.'!$B$8:$C$508,2,)</f>
        <v>INFRA-ESTRUTURA INTERNA (com BDI)</v>
      </c>
      <c r="C12" s="324">
        <f>HLOOKUP(C$7,'Cronograma Fisico-Econ.'!$H$5:$BP$508,'Cronograma Fisico-Econ.'!$F357,FALSE)</f>
        <v>0</v>
      </c>
      <c r="D12" s="324">
        <f>HLOOKUP(D$7,'Cronograma Fisico-Econ.'!$H$5:$BP$508,'Cronograma Fisico-Econ.'!$F357,FALSE)</f>
        <v>0</v>
      </c>
      <c r="E12" s="324">
        <f>HLOOKUP(E$7,'Cronograma Fisico-Econ.'!$H$5:$BP$508,'Cronograma Fisico-Econ.'!$F357,FALSE)</f>
        <v>0</v>
      </c>
      <c r="F12" s="324">
        <f>HLOOKUP(F$7,'Cronograma Fisico-Econ.'!$H$5:$BP$508,'Cronograma Fisico-Econ.'!$F357,FALSE)</f>
        <v>0</v>
      </c>
      <c r="G12" s="324">
        <f>HLOOKUP(G$7,'Cronograma Fisico-Econ.'!$H$5:$BP$508,'Cronograma Fisico-Econ.'!$F357,FALSE)</f>
        <v>0</v>
      </c>
      <c r="H12" s="324">
        <f>HLOOKUP(H$7,'Cronograma Fisico-Econ.'!$H$5:$BP$508,'Cronograma Fisico-Econ.'!$F357,FALSE)</f>
        <v>0</v>
      </c>
      <c r="I12" s="324">
        <f>HLOOKUP(I$7,'Cronograma Fisico-Econ.'!$H$5:$BP$508,'Cronograma Fisico-Econ.'!$F357,FALSE)</f>
        <v>0</v>
      </c>
      <c r="J12" s="324">
        <f>HLOOKUP(J$7,'Cronograma Fisico-Econ.'!$H$5:$BP$508,'Cronograma Fisico-Econ.'!$F357,FALSE)</f>
        <v>0</v>
      </c>
      <c r="K12" s="324">
        <f>HLOOKUP(K$7,'Cronograma Fisico-Econ.'!$H$5:$BP$508,'Cronograma Fisico-Econ.'!$F357,FALSE)</f>
        <v>0</v>
      </c>
      <c r="L12" s="324">
        <f>HLOOKUP(L$7,'Cronograma Fisico-Econ.'!$H$5:$BP$508,'Cronograma Fisico-Econ.'!$F357,FALSE)</f>
        <v>0</v>
      </c>
      <c r="M12" s="324">
        <f>HLOOKUP(M$7,'Cronograma Fisico-Econ.'!$H$5:$BP$508,'Cronograma Fisico-Econ.'!$F357,FALSE)</f>
        <v>0</v>
      </c>
      <c r="N12" s="324">
        <f>HLOOKUP(N$7,'Cronograma Fisico-Econ.'!$H$5:$BP$508,'Cronograma Fisico-Econ.'!$F357,FALSE)</f>
        <v>0</v>
      </c>
      <c r="O12" s="324">
        <f>HLOOKUP(O$7,'Cronograma Fisico-Econ.'!$H$5:$BP$508,'Cronograma Fisico-Econ.'!$F357,FALSE)</f>
        <v>0</v>
      </c>
      <c r="P12" s="324">
        <f>HLOOKUP(P$7,'Cronograma Fisico-Econ.'!$H$5:$BP$508,'Cronograma Fisico-Econ.'!$F357,FALSE)</f>
        <v>0</v>
      </c>
      <c r="Q12" s="324">
        <f>HLOOKUP(Q$7,'Cronograma Fisico-Econ.'!$H$5:$BP$508,'Cronograma Fisico-Econ.'!$F357,FALSE)</f>
        <v>0</v>
      </c>
      <c r="R12" s="324">
        <f>HLOOKUP(R$7,'Cronograma Fisico-Econ.'!$H$5:$BP$508,'Cronograma Fisico-Econ.'!$F357,FALSE)</f>
        <v>0</v>
      </c>
      <c r="S12" s="324">
        <f>HLOOKUP(S$7,'Cronograma Fisico-Econ.'!$H$5:$BP$508,'Cronograma Fisico-Econ.'!$F357,FALSE)</f>
        <v>0</v>
      </c>
      <c r="T12" s="324">
        <f>HLOOKUP(T$7,'Cronograma Fisico-Econ.'!$H$5:$BP$508,'Cronograma Fisico-Econ.'!$F357,FALSE)</f>
        <v>0</v>
      </c>
      <c r="U12" s="324">
        <f>HLOOKUP(U$7,'Cronograma Fisico-Econ.'!$H$5:$BP$508,'Cronograma Fisico-Econ.'!$F357,FALSE)</f>
        <v>0</v>
      </c>
      <c r="V12" s="324">
        <f>HLOOKUP(V$7,'Cronograma Fisico-Econ.'!$H$5:$BP$508,'Cronograma Fisico-Econ.'!$F357,FALSE)</f>
        <v>0</v>
      </c>
      <c r="W12" s="324">
        <f>HLOOKUP(W$7,'Cronograma Fisico-Econ.'!$H$5:$BP$508,'Cronograma Fisico-Econ.'!$F357,FALSE)</f>
        <v>0</v>
      </c>
      <c r="X12" s="324">
        <f>HLOOKUP(X$7,'Cronograma Fisico-Econ.'!$H$5:$BP$508,'Cronograma Fisico-Econ.'!$F357,FALSE)</f>
        <v>0</v>
      </c>
      <c r="Y12" s="324">
        <f>HLOOKUP(Y$7,'Cronograma Fisico-Econ.'!$H$5:$BP$508,'Cronograma Fisico-Econ.'!$F357,FALSE)</f>
        <v>0</v>
      </c>
      <c r="Z12" s="324">
        <f>HLOOKUP(Z$7,'Cronograma Fisico-Econ.'!$H$5:$BP$508,'Cronograma Fisico-Econ.'!$F357,FALSE)</f>
        <v>0</v>
      </c>
      <c r="AA12" s="324">
        <f>HLOOKUP(AA$7,'Cronograma Fisico-Econ.'!$H$5:$BP$508,'Cronograma Fisico-Econ.'!$F357,FALSE)</f>
        <v>0</v>
      </c>
      <c r="AB12" s="324">
        <f>HLOOKUP(AB$7,'Cronograma Fisico-Econ.'!$H$5:$BP$508,'Cronograma Fisico-Econ.'!$F357,FALSE)</f>
        <v>0</v>
      </c>
      <c r="AC12" s="324">
        <f>HLOOKUP(AC$7,'Cronograma Fisico-Econ.'!$H$5:$BP$508,'Cronograma Fisico-Econ.'!$F357,FALSE)</f>
        <v>0</v>
      </c>
      <c r="AD12" s="324">
        <f>HLOOKUP(AD$7,'Cronograma Fisico-Econ.'!$H$5:$BP$508,'Cronograma Fisico-Econ.'!$F357,FALSE)</f>
        <v>0</v>
      </c>
      <c r="AE12" s="324">
        <f>HLOOKUP(AE$7,'Cronograma Fisico-Econ.'!$H$5:$BP$508,'Cronograma Fisico-Econ.'!$F357,FALSE)</f>
        <v>0</v>
      </c>
      <c r="AF12" s="324">
        <f>HLOOKUP(AF$7,'Cronograma Fisico-Econ.'!$H$5:$BP$508,'Cronograma Fisico-Econ.'!$F357,FALSE)</f>
        <v>0</v>
      </c>
      <c r="AG12" s="324">
        <f>HLOOKUP(AG$7,'Cronograma Fisico-Econ.'!$H$5:$BP$508,'Cronograma Fisico-Econ.'!$F357,FALSE)</f>
        <v>0</v>
      </c>
    </row>
    <row r="13" spans="1:33" ht="34.5" customHeight="1" thickTop="1" thickBot="1">
      <c r="A13" s="291">
        <v>4</v>
      </c>
      <c r="B13" s="429" t="str">
        <f>VLOOKUP(A13,'Cronograma Fisico-Econ.'!$B$8:$C$508,2,)</f>
        <v>EQUIPAMENTOS COMUNITÁRIOS (com BDI)</v>
      </c>
      <c r="C13" s="324">
        <f>HLOOKUP(C$7,'Cronograma Fisico-Econ.'!$H$5:$BP$508,'Cronograma Fisico-Econ.'!$F476,FALSE)</f>
        <v>0</v>
      </c>
      <c r="D13" s="324">
        <f>HLOOKUP(D$7,'Cronograma Fisico-Econ.'!$H$5:$BP$508,'Cronograma Fisico-Econ.'!$F476,FALSE)</f>
        <v>0</v>
      </c>
      <c r="E13" s="324">
        <f>HLOOKUP(E$7,'Cronograma Fisico-Econ.'!$H$5:$BP$508,'Cronograma Fisico-Econ.'!$F476,FALSE)</f>
        <v>0</v>
      </c>
      <c r="F13" s="324">
        <f>HLOOKUP(F$7,'Cronograma Fisico-Econ.'!$H$5:$BP$508,'Cronograma Fisico-Econ.'!$F476,FALSE)</f>
        <v>0</v>
      </c>
      <c r="G13" s="324">
        <f>HLOOKUP(G$7,'Cronograma Fisico-Econ.'!$H$5:$BP$508,'Cronograma Fisico-Econ.'!$F476,FALSE)</f>
        <v>0</v>
      </c>
      <c r="H13" s="324">
        <f>HLOOKUP(H$7,'Cronograma Fisico-Econ.'!$H$5:$BP$508,'Cronograma Fisico-Econ.'!$F476,FALSE)</f>
        <v>0</v>
      </c>
      <c r="I13" s="324">
        <f>HLOOKUP(I$7,'Cronograma Fisico-Econ.'!$H$5:$BP$508,'Cronograma Fisico-Econ.'!$F476,FALSE)</f>
        <v>0</v>
      </c>
      <c r="J13" s="324">
        <f>HLOOKUP(J$7,'Cronograma Fisico-Econ.'!$H$5:$BP$508,'Cronograma Fisico-Econ.'!$F476,FALSE)</f>
        <v>0</v>
      </c>
      <c r="K13" s="324">
        <f>HLOOKUP(K$7,'Cronograma Fisico-Econ.'!$H$5:$BP$508,'Cronograma Fisico-Econ.'!$F476,FALSE)</f>
        <v>0</v>
      </c>
      <c r="L13" s="324">
        <f>HLOOKUP(L$7,'Cronograma Fisico-Econ.'!$H$5:$BP$508,'Cronograma Fisico-Econ.'!$F476,FALSE)</f>
        <v>0</v>
      </c>
      <c r="M13" s="324">
        <f>HLOOKUP(M$7,'Cronograma Fisico-Econ.'!$H$5:$BP$508,'Cronograma Fisico-Econ.'!$F476,FALSE)</f>
        <v>0</v>
      </c>
      <c r="N13" s="324">
        <f>HLOOKUP(N$7,'Cronograma Fisico-Econ.'!$H$5:$BP$508,'Cronograma Fisico-Econ.'!$F476,FALSE)</f>
        <v>0</v>
      </c>
      <c r="O13" s="324">
        <f>HLOOKUP(O$7,'Cronograma Fisico-Econ.'!$H$5:$BP$508,'Cronograma Fisico-Econ.'!$F476,FALSE)</f>
        <v>0</v>
      </c>
      <c r="P13" s="324">
        <f>HLOOKUP(P$7,'Cronograma Fisico-Econ.'!$H$5:$BP$508,'Cronograma Fisico-Econ.'!$F476,FALSE)</f>
        <v>0</v>
      </c>
      <c r="Q13" s="324">
        <f>HLOOKUP(Q$7,'Cronograma Fisico-Econ.'!$H$5:$BP$508,'Cronograma Fisico-Econ.'!$F476,FALSE)</f>
        <v>0</v>
      </c>
      <c r="R13" s="324">
        <f>HLOOKUP(R$7,'Cronograma Fisico-Econ.'!$H$5:$BP$508,'Cronograma Fisico-Econ.'!$F476,FALSE)</f>
        <v>0</v>
      </c>
      <c r="S13" s="324">
        <f>HLOOKUP(S$7,'Cronograma Fisico-Econ.'!$H$5:$BP$508,'Cronograma Fisico-Econ.'!$F476,FALSE)</f>
        <v>0</v>
      </c>
      <c r="T13" s="324">
        <f>HLOOKUP(T$7,'Cronograma Fisico-Econ.'!$H$5:$BP$508,'Cronograma Fisico-Econ.'!$F476,FALSE)</f>
        <v>0</v>
      </c>
      <c r="U13" s="324">
        <f>HLOOKUP(U$7,'Cronograma Fisico-Econ.'!$H$5:$BP$508,'Cronograma Fisico-Econ.'!$F476,FALSE)</f>
        <v>0</v>
      </c>
      <c r="V13" s="324">
        <f>HLOOKUP(V$7,'Cronograma Fisico-Econ.'!$H$5:$BP$508,'Cronograma Fisico-Econ.'!$F476,FALSE)</f>
        <v>0</v>
      </c>
      <c r="W13" s="324">
        <f>HLOOKUP(W$7,'Cronograma Fisico-Econ.'!$H$5:$BP$508,'Cronograma Fisico-Econ.'!$F476,FALSE)</f>
        <v>0</v>
      </c>
      <c r="X13" s="324">
        <f>HLOOKUP(X$7,'Cronograma Fisico-Econ.'!$H$5:$BP$508,'Cronograma Fisico-Econ.'!$F476,FALSE)</f>
        <v>0</v>
      </c>
      <c r="Y13" s="324">
        <f>HLOOKUP(Y$7,'Cronograma Fisico-Econ.'!$H$5:$BP$508,'Cronograma Fisico-Econ.'!$F476,FALSE)</f>
        <v>0</v>
      </c>
      <c r="Z13" s="324">
        <f>HLOOKUP(Z$7,'Cronograma Fisico-Econ.'!$H$5:$BP$508,'Cronograma Fisico-Econ.'!$F476,FALSE)</f>
        <v>0</v>
      </c>
      <c r="AA13" s="324">
        <f>HLOOKUP(AA$7,'Cronograma Fisico-Econ.'!$H$5:$BP$508,'Cronograma Fisico-Econ.'!$F476,FALSE)</f>
        <v>0</v>
      </c>
      <c r="AB13" s="324">
        <f>HLOOKUP(AB$7,'Cronograma Fisico-Econ.'!$H$5:$BP$508,'Cronograma Fisico-Econ.'!$F476,FALSE)</f>
        <v>0</v>
      </c>
      <c r="AC13" s="324">
        <f>HLOOKUP(AC$7,'Cronograma Fisico-Econ.'!$H$5:$BP$508,'Cronograma Fisico-Econ.'!$F476,FALSE)</f>
        <v>0</v>
      </c>
      <c r="AD13" s="324">
        <f>HLOOKUP(AD$7,'Cronograma Fisico-Econ.'!$H$5:$BP$508,'Cronograma Fisico-Econ.'!$F476,FALSE)</f>
        <v>0</v>
      </c>
      <c r="AE13" s="324">
        <f>HLOOKUP(AE$7,'Cronograma Fisico-Econ.'!$H$5:$BP$508,'Cronograma Fisico-Econ.'!$F476,FALSE)</f>
        <v>0</v>
      </c>
      <c r="AF13" s="324">
        <f>HLOOKUP(AF$7,'Cronograma Fisico-Econ.'!$H$5:$BP$508,'Cronograma Fisico-Econ.'!$F476,FALSE)</f>
        <v>0</v>
      </c>
      <c r="AG13" s="324">
        <f>HLOOKUP(AG$7,'Cronograma Fisico-Econ.'!$H$5:$BP$508,'Cronograma Fisico-Econ.'!$F476,FALSE)</f>
        <v>0</v>
      </c>
    </row>
    <row r="14" spans="1:33" ht="34.5" customHeight="1" thickTop="1" thickBot="1">
      <c r="A14" s="292">
        <v>5</v>
      </c>
      <c r="B14" s="429" t="str">
        <f>VLOOKUP(A14,'Cronograma Fisico-Econ.'!$B$8:$C$508,2,)</f>
        <v>INFRA-ESTRUTURA EXTERNA (com BDI)</v>
      </c>
      <c r="C14" s="324">
        <f>HLOOKUP(C$7,'Cronograma Fisico-Econ.'!$H$5:$BP$508,'Cronograma Fisico-Econ.'!$F489,FALSE)</f>
        <v>0</v>
      </c>
      <c r="D14" s="324">
        <f>HLOOKUP(D$7,'Cronograma Fisico-Econ.'!$H$5:$BP$508,'Cronograma Fisico-Econ.'!$F489,FALSE)</f>
        <v>0</v>
      </c>
      <c r="E14" s="324">
        <f>HLOOKUP(E$7,'Cronograma Fisico-Econ.'!$H$5:$BP$508,'Cronograma Fisico-Econ.'!$F489,FALSE)</f>
        <v>0</v>
      </c>
      <c r="F14" s="324">
        <f>HLOOKUP(F$7,'Cronograma Fisico-Econ.'!$H$5:$BP$508,'Cronograma Fisico-Econ.'!$F489,FALSE)</f>
        <v>0</v>
      </c>
      <c r="G14" s="324">
        <f>HLOOKUP(G$7,'Cronograma Fisico-Econ.'!$H$5:$BP$508,'Cronograma Fisico-Econ.'!$F489,FALSE)</f>
        <v>0</v>
      </c>
      <c r="H14" s="324">
        <f>HLOOKUP(H$7,'Cronograma Fisico-Econ.'!$H$5:$BP$508,'Cronograma Fisico-Econ.'!$F489,FALSE)</f>
        <v>0</v>
      </c>
      <c r="I14" s="324">
        <f>HLOOKUP(I$7,'Cronograma Fisico-Econ.'!$H$5:$BP$508,'Cronograma Fisico-Econ.'!$F489,FALSE)</f>
        <v>0</v>
      </c>
      <c r="J14" s="324">
        <f>HLOOKUP(J$7,'Cronograma Fisico-Econ.'!$H$5:$BP$508,'Cronograma Fisico-Econ.'!$F489,FALSE)</f>
        <v>0</v>
      </c>
      <c r="K14" s="324">
        <f>HLOOKUP(K$7,'Cronograma Fisico-Econ.'!$H$5:$BP$508,'Cronograma Fisico-Econ.'!$F489,FALSE)</f>
        <v>0</v>
      </c>
      <c r="L14" s="324">
        <f>HLOOKUP(L$7,'Cronograma Fisico-Econ.'!$H$5:$BP$508,'Cronograma Fisico-Econ.'!$F489,FALSE)</f>
        <v>0</v>
      </c>
      <c r="M14" s="324">
        <f>HLOOKUP(M$7,'Cronograma Fisico-Econ.'!$H$5:$BP$508,'Cronograma Fisico-Econ.'!$F489,FALSE)</f>
        <v>0</v>
      </c>
      <c r="N14" s="324">
        <f>HLOOKUP(N$7,'Cronograma Fisico-Econ.'!$H$5:$BP$508,'Cronograma Fisico-Econ.'!$F489,FALSE)</f>
        <v>0</v>
      </c>
      <c r="O14" s="324">
        <f>HLOOKUP(O$7,'Cronograma Fisico-Econ.'!$H$5:$BP$508,'Cronograma Fisico-Econ.'!$F489,FALSE)</f>
        <v>0</v>
      </c>
      <c r="P14" s="324">
        <f>HLOOKUP(P$7,'Cronograma Fisico-Econ.'!$H$5:$BP$508,'Cronograma Fisico-Econ.'!$F489,FALSE)</f>
        <v>0</v>
      </c>
      <c r="Q14" s="324">
        <f>HLOOKUP(Q$7,'Cronograma Fisico-Econ.'!$H$5:$BP$508,'Cronograma Fisico-Econ.'!$F489,FALSE)</f>
        <v>0</v>
      </c>
      <c r="R14" s="324">
        <f>HLOOKUP(R$7,'Cronograma Fisico-Econ.'!$H$5:$BP$508,'Cronograma Fisico-Econ.'!$F489,FALSE)</f>
        <v>0</v>
      </c>
      <c r="S14" s="324">
        <f>HLOOKUP(S$7,'Cronograma Fisico-Econ.'!$H$5:$BP$508,'Cronograma Fisico-Econ.'!$F489,FALSE)</f>
        <v>0</v>
      </c>
      <c r="T14" s="324">
        <f>HLOOKUP(T$7,'Cronograma Fisico-Econ.'!$H$5:$BP$508,'Cronograma Fisico-Econ.'!$F489,FALSE)</f>
        <v>0</v>
      </c>
      <c r="U14" s="324">
        <f>HLOOKUP(U$7,'Cronograma Fisico-Econ.'!$H$5:$BP$508,'Cronograma Fisico-Econ.'!$F489,FALSE)</f>
        <v>0</v>
      </c>
      <c r="V14" s="324">
        <f>HLOOKUP(V$7,'Cronograma Fisico-Econ.'!$H$5:$BP$508,'Cronograma Fisico-Econ.'!$F489,FALSE)</f>
        <v>0</v>
      </c>
      <c r="W14" s="324">
        <f>HLOOKUP(W$7,'Cronograma Fisico-Econ.'!$H$5:$BP$508,'Cronograma Fisico-Econ.'!$F489,FALSE)</f>
        <v>0</v>
      </c>
      <c r="X14" s="324">
        <f>HLOOKUP(X$7,'Cronograma Fisico-Econ.'!$H$5:$BP$508,'Cronograma Fisico-Econ.'!$F489,FALSE)</f>
        <v>0</v>
      </c>
      <c r="Y14" s="324">
        <f>HLOOKUP(Y$7,'Cronograma Fisico-Econ.'!$H$5:$BP$508,'Cronograma Fisico-Econ.'!$F489,FALSE)</f>
        <v>0</v>
      </c>
      <c r="Z14" s="324">
        <f>HLOOKUP(Z$7,'Cronograma Fisico-Econ.'!$H$5:$BP$508,'Cronograma Fisico-Econ.'!$F489,FALSE)</f>
        <v>0</v>
      </c>
      <c r="AA14" s="324">
        <f>HLOOKUP(AA$7,'Cronograma Fisico-Econ.'!$H$5:$BP$508,'Cronograma Fisico-Econ.'!$F489,FALSE)</f>
        <v>0</v>
      </c>
      <c r="AB14" s="324">
        <f>HLOOKUP(AB$7,'Cronograma Fisico-Econ.'!$H$5:$BP$508,'Cronograma Fisico-Econ.'!$F489,FALSE)</f>
        <v>0</v>
      </c>
      <c r="AC14" s="324">
        <f>HLOOKUP(AC$7,'Cronograma Fisico-Econ.'!$H$5:$BP$508,'Cronograma Fisico-Econ.'!$F489,FALSE)</f>
        <v>0</v>
      </c>
      <c r="AD14" s="324">
        <f>HLOOKUP(AD$7,'Cronograma Fisico-Econ.'!$H$5:$BP$508,'Cronograma Fisico-Econ.'!$F489,FALSE)</f>
        <v>0</v>
      </c>
      <c r="AE14" s="324">
        <f>HLOOKUP(AE$7,'Cronograma Fisico-Econ.'!$H$5:$BP$508,'Cronograma Fisico-Econ.'!$F489,FALSE)</f>
        <v>0</v>
      </c>
      <c r="AF14" s="324">
        <f>HLOOKUP(AF$7,'Cronograma Fisico-Econ.'!$H$5:$BP$508,'Cronograma Fisico-Econ.'!$F489,FALSE)</f>
        <v>0</v>
      </c>
      <c r="AG14" s="324">
        <f>HLOOKUP(AG$7,'Cronograma Fisico-Econ.'!$H$5:$BP$508,'Cronograma Fisico-Econ.'!$F489,FALSE)</f>
        <v>0</v>
      </c>
    </row>
    <row r="15" spans="1:33" ht="34.5" customHeight="1" thickTop="1" thickBot="1">
      <c r="A15" s="291">
        <v>6</v>
      </c>
      <c r="B15" s="429" t="str">
        <f>VLOOKUP(A15,'Cronograma Fisico-Econ.'!$B$8:$C$508,2,)</f>
        <v>SEGUROS (sem BDI)</v>
      </c>
      <c r="C15" s="324">
        <f>HLOOKUP(C$7,'Cronograma Fisico-Econ.'!$H$5:$BP$508,'Cronograma Fisico-Econ.'!$F502,FALSE)</f>
        <v>0</v>
      </c>
      <c r="D15" s="324">
        <f>HLOOKUP(D$7,'Cronograma Fisico-Econ.'!$H$5:$BP$508,'Cronograma Fisico-Econ.'!$F502,FALSE)</f>
        <v>0</v>
      </c>
      <c r="E15" s="324">
        <f>HLOOKUP(E$7,'Cronograma Fisico-Econ.'!$H$5:$BP$508,'Cronograma Fisico-Econ.'!$F502,FALSE)</f>
        <v>0</v>
      </c>
      <c r="F15" s="324">
        <f>HLOOKUP(F$7,'Cronograma Fisico-Econ.'!$H$5:$BP$508,'Cronograma Fisico-Econ.'!$F502,FALSE)</f>
        <v>0</v>
      </c>
      <c r="G15" s="324">
        <f>HLOOKUP(G$7,'Cronograma Fisico-Econ.'!$H$5:$BP$508,'Cronograma Fisico-Econ.'!$F502,FALSE)</f>
        <v>0</v>
      </c>
      <c r="H15" s="324">
        <f>HLOOKUP(H$7,'Cronograma Fisico-Econ.'!$H$5:$BP$508,'Cronograma Fisico-Econ.'!$F502,FALSE)</f>
        <v>0</v>
      </c>
      <c r="I15" s="324">
        <f>HLOOKUP(I$7,'Cronograma Fisico-Econ.'!$H$5:$BP$508,'Cronograma Fisico-Econ.'!$F502,FALSE)</f>
        <v>0</v>
      </c>
      <c r="J15" s="324">
        <f>HLOOKUP(J$7,'Cronograma Fisico-Econ.'!$H$5:$BP$508,'Cronograma Fisico-Econ.'!$F502,FALSE)</f>
        <v>0</v>
      </c>
      <c r="K15" s="324">
        <f>HLOOKUP(K$7,'Cronograma Fisico-Econ.'!$H$5:$BP$508,'Cronograma Fisico-Econ.'!$F502,FALSE)</f>
        <v>0</v>
      </c>
      <c r="L15" s="324">
        <f>HLOOKUP(L$7,'Cronograma Fisico-Econ.'!$H$5:$BP$508,'Cronograma Fisico-Econ.'!$F502,FALSE)</f>
        <v>0</v>
      </c>
      <c r="M15" s="324">
        <f>HLOOKUP(M$7,'Cronograma Fisico-Econ.'!$H$5:$BP$508,'Cronograma Fisico-Econ.'!$F502,FALSE)</f>
        <v>0</v>
      </c>
      <c r="N15" s="324">
        <f>HLOOKUP(N$7,'Cronograma Fisico-Econ.'!$H$5:$BP$508,'Cronograma Fisico-Econ.'!$F502,FALSE)</f>
        <v>0</v>
      </c>
      <c r="O15" s="324">
        <f>HLOOKUP(O$7,'Cronograma Fisico-Econ.'!$H$5:$BP$508,'Cronograma Fisico-Econ.'!$F502,FALSE)</f>
        <v>0</v>
      </c>
      <c r="P15" s="324">
        <f>HLOOKUP(P$7,'Cronograma Fisico-Econ.'!$H$5:$BP$508,'Cronograma Fisico-Econ.'!$F502,FALSE)</f>
        <v>0</v>
      </c>
      <c r="Q15" s="324">
        <f>HLOOKUP(Q$7,'Cronograma Fisico-Econ.'!$H$5:$BP$508,'Cronograma Fisico-Econ.'!$F502,FALSE)</f>
        <v>0</v>
      </c>
      <c r="R15" s="324">
        <f>HLOOKUP(R$7,'Cronograma Fisico-Econ.'!$H$5:$BP$508,'Cronograma Fisico-Econ.'!$F502,FALSE)</f>
        <v>0</v>
      </c>
      <c r="S15" s="324">
        <f>HLOOKUP(S$7,'Cronograma Fisico-Econ.'!$H$5:$BP$508,'Cronograma Fisico-Econ.'!$F502,FALSE)</f>
        <v>0</v>
      </c>
      <c r="T15" s="324">
        <f>HLOOKUP(T$7,'Cronograma Fisico-Econ.'!$H$5:$BP$508,'Cronograma Fisico-Econ.'!$F502,FALSE)</f>
        <v>0</v>
      </c>
      <c r="U15" s="324">
        <f>HLOOKUP(U$7,'Cronograma Fisico-Econ.'!$H$5:$BP$508,'Cronograma Fisico-Econ.'!$F502,FALSE)</f>
        <v>0</v>
      </c>
      <c r="V15" s="324">
        <f>HLOOKUP(V$7,'Cronograma Fisico-Econ.'!$H$5:$BP$508,'Cronograma Fisico-Econ.'!$F502,FALSE)</f>
        <v>0</v>
      </c>
      <c r="W15" s="324">
        <f>HLOOKUP(W$7,'Cronograma Fisico-Econ.'!$H$5:$BP$508,'Cronograma Fisico-Econ.'!$F502,FALSE)</f>
        <v>0</v>
      </c>
      <c r="X15" s="324">
        <f>HLOOKUP(X$7,'Cronograma Fisico-Econ.'!$H$5:$BP$508,'Cronograma Fisico-Econ.'!$F502,FALSE)</f>
        <v>0</v>
      </c>
      <c r="Y15" s="324">
        <f>HLOOKUP(Y$7,'Cronograma Fisico-Econ.'!$H$5:$BP$508,'Cronograma Fisico-Econ.'!$F502,FALSE)</f>
        <v>0</v>
      </c>
      <c r="Z15" s="324">
        <f>HLOOKUP(Z$7,'Cronograma Fisico-Econ.'!$H$5:$BP$508,'Cronograma Fisico-Econ.'!$F502,FALSE)</f>
        <v>0</v>
      </c>
      <c r="AA15" s="324">
        <f>HLOOKUP(AA$7,'Cronograma Fisico-Econ.'!$H$5:$BP$508,'Cronograma Fisico-Econ.'!$F502,FALSE)</f>
        <v>0</v>
      </c>
      <c r="AB15" s="324">
        <f>HLOOKUP(AB$7,'Cronograma Fisico-Econ.'!$H$5:$BP$508,'Cronograma Fisico-Econ.'!$F502,FALSE)</f>
        <v>0</v>
      </c>
      <c r="AC15" s="324">
        <f>HLOOKUP(AC$7,'Cronograma Fisico-Econ.'!$H$5:$BP$508,'Cronograma Fisico-Econ.'!$F502,FALSE)</f>
        <v>0</v>
      </c>
      <c r="AD15" s="324">
        <f>HLOOKUP(AD$7,'Cronograma Fisico-Econ.'!$H$5:$BP$508,'Cronograma Fisico-Econ.'!$F502,FALSE)</f>
        <v>0</v>
      </c>
      <c r="AE15" s="324">
        <f>HLOOKUP(AE$7,'Cronograma Fisico-Econ.'!$H$5:$BP$508,'Cronograma Fisico-Econ.'!$F502,FALSE)</f>
        <v>0</v>
      </c>
      <c r="AF15" s="324">
        <f>HLOOKUP(AF$7,'Cronograma Fisico-Econ.'!$H$5:$BP$508,'Cronograma Fisico-Econ.'!$F502,FALSE)</f>
        <v>0</v>
      </c>
      <c r="AG15" s="324">
        <f>HLOOKUP(AG$7,'Cronograma Fisico-Econ.'!$H$5:$BP$508,'Cronograma Fisico-Econ.'!$F502,FALSE)</f>
        <v>0</v>
      </c>
    </row>
    <row r="16" spans="1:33" ht="34.5" customHeight="1" thickTop="1" thickBot="1">
      <c r="A16" s="291">
        <v>7</v>
      </c>
      <c r="B16" s="429" t="str">
        <f>VLOOKUP(A16,'Cronograma Fisico-Econ.'!$B$8:$C$508,2,)</f>
        <v>LEGALIZAÇÃO (sem BDI)</v>
      </c>
      <c r="C16" s="324">
        <f>HLOOKUP(C$7,'Cronograma Fisico-Econ.'!$H$5:$BP$508,'Cronograma Fisico-Econ.'!$F509,FALSE)</f>
        <v>0</v>
      </c>
      <c r="D16" s="324">
        <f>HLOOKUP(D$7,'Cronograma Fisico-Econ.'!$H$5:$BP$508,'Cronograma Fisico-Econ.'!$F509,FALSE)</f>
        <v>0</v>
      </c>
      <c r="E16" s="324">
        <f>HLOOKUP(E$7,'Cronograma Fisico-Econ.'!$H$5:$BP$508,'Cronograma Fisico-Econ.'!$F509,FALSE)</f>
        <v>0</v>
      </c>
      <c r="F16" s="324">
        <f>HLOOKUP(F$7,'Cronograma Fisico-Econ.'!$H$5:$BP$508,'Cronograma Fisico-Econ.'!$F509,FALSE)</f>
        <v>0</v>
      </c>
      <c r="G16" s="324">
        <f>HLOOKUP(G$7,'Cronograma Fisico-Econ.'!$H$5:$BP$508,'Cronograma Fisico-Econ.'!$F509,FALSE)</f>
        <v>0</v>
      </c>
      <c r="H16" s="324">
        <f>HLOOKUP(H$7,'Cronograma Fisico-Econ.'!$H$5:$BP$508,'Cronograma Fisico-Econ.'!$F509,FALSE)</f>
        <v>0</v>
      </c>
      <c r="I16" s="324">
        <f>HLOOKUP(I$7,'Cronograma Fisico-Econ.'!$H$5:$BP$508,'Cronograma Fisico-Econ.'!$F509,FALSE)</f>
        <v>0</v>
      </c>
      <c r="J16" s="324">
        <f>HLOOKUP(J$7,'Cronograma Fisico-Econ.'!$H$5:$BP$508,'Cronograma Fisico-Econ.'!$F509,FALSE)</f>
        <v>0</v>
      </c>
      <c r="K16" s="324">
        <f>HLOOKUP(K$7,'Cronograma Fisico-Econ.'!$H$5:$BP$508,'Cronograma Fisico-Econ.'!$F509,FALSE)</f>
        <v>0</v>
      </c>
      <c r="L16" s="324">
        <f>HLOOKUP(L$7,'Cronograma Fisico-Econ.'!$H$5:$BP$508,'Cronograma Fisico-Econ.'!$F509,FALSE)</f>
        <v>0</v>
      </c>
      <c r="M16" s="324">
        <f>HLOOKUP(M$7,'Cronograma Fisico-Econ.'!$H$5:$BP$508,'Cronograma Fisico-Econ.'!$F509,FALSE)</f>
        <v>0</v>
      </c>
      <c r="N16" s="324">
        <f>HLOOKUP(N$7,'Cronograma Fisico-Econ.'!$H$5:$BP$508,'Cronograma Fisico-Econ.'!$F509,FALSE)</f>
        <v>0</v>
      </c>
      <c r="O16" s="324">
        <f>HLOOKUP(O$7,'Cronograma Fisico-Econ.'!$H$5:$BP$508,'Cronograma Fisico-Econ.'!$F509,FALSE)</f>
        <v>0</v>
      </c>
      <c r="P16" s="324">
        <f>HLOOKUP(P$7,'Cronograma Fisico-Econ.'!$H$5:$BP$508,'Cronograma Fisico-Econ.'!$F509,FALSE)</f>
        <v>0</v>
      </c>
      <c r="Q16" s="324">
        <f>HLOOKUP(Q$7,'Cronograma Fisico-Econ.'!$H$5:$BP$508,'Cronograma Fisico-Econ.'!$F509,FALSE)</f>
        <v>0</v>
      </c>
      <c r="R16" s="324">
        <f>HLOOKUP(R$7,'Cronograma Fisico-Econ.'!$H$5:$BP$508,'Cronograma Fisico-Econ.'!$F509,FALSE)</f>
        <v>0</v>
      </c>
      <c r="S16" s="324">
        <f>HLOOKUP(S$7,'Cronograma Fisico-Econ.'!$H$5:$BP$508,'Cronograma Fisico-Econ.'!$F509,FALSE)</f>
        <v>0</v>
      </c>
      <c r="T16" s="324">
        <f>HLOOKUP(T$7,'Cronograma Fisico-Econ.'!$H$5:$BP$508,'Cronograma Fisico-Econ.'!$F509,FALSE)</f>
        <v>0</v>
      </c>
      <c r="U16" s="324">
        <f>HLOOKUP(U$7,'Cronograma Fisico-Econ.'!$H$5:$BP$508,'Cronograma Fisico-Econ.'!$F509,FALSE)</f>
        <v>0</v>
      </c>
      <c r="V16" s="324">
        <f>HLOOKUP(V$7,'Cronograma Fisico-Econ.'!$H$5:$BP$508,'Cronograma Fisico-Econ.'!$F509,FALSE)</f>
        <v>0</v>
      </c>
      <c r="W16" s="324">
        <f>HLOOKUP(W$7,'Cronograma Fisico-Econ.'!$H$5:$BP$508,'Cronograma Fisico-Econ.'!$F509,FALSE)</f>
        <v>0</v>
      </c>
      <c r="X16" s="324">
        <f>HLOOKUP(X$7,'Cronograma Fisico-Econ.'!$H$5:$BP$508,'Cronograma Fisico-Econ.'!$F509,FALSE)</f>
        <v>0</v>
      </c>
      <c r="Y16" s="324">
        <f>HLOOKUP(Y$7,'Cronograma Fisico-Econ.'!$H$5:$BP$508,'Cronograma Fisico-Econ.'!$F509,FALSE)</f>
        <v>0</v>
      </c>
      <c r="Z16" s="324">
        <f>HLOOKUP(Z$7,'Cronograma Fisico-Econ.'!$H$5:$BP$508,'Cronograma Fisico-Econ.'!$F509,FALSE)</f>
        <v>0</v>
      </c>
      <c r="AA16" s="324">
        <f>HLOOKUP(AA$7,'Cronograma Fisico-Econ.'!$H$5:$BP$508,'Cronograma Fisico-Econ.'!$F509,FALSE)</f>
        <v>0</v>
      </c>
      <c r="AB16" s="324">
        <f>HLOOKUP(AB$7,'Cronograma Fisico-Econ.'!$H$5:$BP$508,'Cronograma Fisico-Econ.'!$F509,FALSE)</f>
        <v>0</v>
      </c>
      <c r="AC16" s="324">
        <f>HLOOKUP(AC$7,'Cronograma Fisico-Econ.'!$H$5:$BP$508,'Cronograma Fisico-Econ.'!$F509,FALSE)</f>
        <v>0</v>
      </c>
      <c r="AD16" s="324">
        <f>HLOOKUP(AD$7,'Cronograma Fisico-Econ.'!$H$5:$BP$508,'Cronograma Fisico-Econ.'!$F509,FALSE)</f>
        <v>0</v>
      </c>
      <c r="AE16" s="324">
        <f>HLOOKUP(AE$7,'Cronograma Fisico-Econ.'!$H$5:$BP$508,'Cronograma Fisico-Econ.'!$F509,FALSE)</f>
        <v>0</v>
      </c>
      <c r="AF16" s="324">
        <f>HLOOKUP(AF$7,'Cronograma Fisico-Econ.'!$H$5:$BP$508,'Cronograma Fisico-Econ.'!$F509,FALSE)</f>
        <v>0</v>
      </c>
      <c r="AG16" s="324">
        <f>HLOOKUP(AG$7,'Cronograma Fisico-Econ.'!$H$5:$BP$508,'Cronograma Fisico-Econ.'!$F509,FALSE)</f>
        <v>0</v>
      </c>
    </row>
    <row r="17" spans="1:33" ht="8.25" customHeight="1" thickTop="1" thickBot="1">
      <c r="A17" s="184"/>
      <c r="B17" s="184"/>
      <c r="C17" s="396"/>
      <c r="D17" s="396"/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396"/>
      <c r="S17" s="396"/>
      <c r="T17" s="396"/>
      <c r="U17" s="396"/>
      <c r="V17" s="396"/>
      <c r="W17" s="396"/>
      <c r="X17" s="396"/>
      <c r="Y17" s="396"/>
      <c r="Z17" s="396"/>
      <c r="AA17" s="396"/>
      <c r="AB17" s="396"/>
      <c r="AC17" s="396"/>
      <c r="AD17" s="396"/>
      <c r="AE17" s="396"/>
      <c r="AF17" s="396"/>
      <c r="AG17" s="396"/>
    </row>
    <row r="18" spans="1:33" ht="32.25" customHeight="1" thickTop="1" thickBot="1">
      <c r="B18" s="420" t="s">
        <v>1054</v>
      </c>
      <c r="C18" s="430">
        <f>HLOOKUP(C$7,'Cronograma Fisico-Econ.'!$H$5:$BP$530,'Cronograma Fisico-Econ.'!$F$526,FALSE)</f>
        <v>0</v>
      </c>
      <c r="D18" s="430">
        <f>HLOOKUP(D$7,'Cronograma Fisico-Econ.'!$H$5:$BP$530,'Cronograma Fisico-Econ.'!$F$526,FALSE)</f>
        <v>0</v>
      </c>
      <c r="E18" s="430">
        <f>HLOOKUP(E$7,'Cronograma Fisico-Econ.'!$H$5:$BP$530,'Cronograma Fisico-Econ.'!$F$526,FALSE)</f>
        <v>0</v>
      </c>
      <c r="F18" s="430">
        <f>HLOOKUP(F$7,'Cronograma Fisico-Econ.'!$H$5:$BP$530,'Cronograma Fisico-Econ.'!$F$526,FALSE)</f>
        <v>0</v>
      </c>
      <c r="G18" s="430">
        <f>HLOOKUP(G$7,'Cronograma Fisico-Econ.'!$H$5:$BP$530,'Cronograma Fisico-Econ.'!$F$526,FALSE)</f>
        <v>0</v>
      </c>
      <c r="H18" s="430">
        <f>HLOOKUP(H$7,'Cronograma Fisico-Econ.'!$H$5:$BP$530,'Cronograma Fisico-Econ.'!$F$526,FALSE)</f>
        <v>0</v>
      </c>
      <c r="I18" s="430">
        <f>HLOOKUP(I$7,'Cronograma Fisico-Econ.'!$H$5:$BP$530,'Cronograma Fisico-Econ.'!$F$526,FALSE)</f>
        <v>0</v>
      </c>
      <c r="J18" s="430">
        <f>HLOOKUP(J$7,'Cronograma Fisico-Econ.'!$H$5:$BP$530,'Cronograma Fisico-Econ.'!$F$526,FALSE)</f>
        <v>0</v>
      </c>
      <c r="K18" s="430">
        <f>HLOOKUP(K$7,'Cronograma Fisico-Econ.'!$H$5:$BP$530,'Cronograma Fisico-Econ.'!$F$526,FALSE)</f>
        <v>0</v>
      </c>
      <c r="L18" s="430">
        <f>HLOOKUP(L$7,'Cronograma Fisico-Econ.'!$H$5:$BP$530,'Cronograma Fisico-Econ.'!$F$526,FALSE)</f>
        <v>0</v>
      </c>
      <c r="M18" s="430">
        <f>HLOOKUP(M$7,'Cronograma Fisico-Econ.'!$H$5:$BP$530,'Cronograma Fisico-Econ.'!$F$526,FALSE)</f>
        <v>0</v>
      </c>
      <c r="N18" s="430">
        <f>HLOOKUP(N$7,'Cronograma Fisico-Econ.'!$H$5:$BP$530,'Cronograma Fisico-Econ.'!$F$526,FALSE)</f>
        <v>0</v>
      </c>
      <c r="O18" s="430">
        <f>HLOOKUP(O$7,'Cronograma Fisico-Econ.'!$H$5:$BP$530,'Cronograma Fisico-Econ.'!$F$526,FALSE)</f>
        <v>0</v>
      </c>
      <c r="P18" s="430">
        <f>HLOOKUP(P$7,'Cronograma Fisico-Econ.'!$H$5:$BP$530,'Cronograma Fisico-Econ.'!$F$526,FALSE)</f>
        <v>0</v>
      </c>
      <c r="Q18" s="430">
        <f>HLOOKUP(Q$7,'Cronograma Fisico-Econ.'!$H$5:$BP$530,'Cronograma Fisico-Econ.'!$F$526,FALSE)</f>
        <v>0</v>
      </c>
      <c r="R18" s="430">
        <f>HLOOKUP(R$7,'Cronograma Fisico-Econ.'!$H$5:$BP$530,'Cronograma Fisico-Econ.'!$F$526,FALSE)</f>
        <v>0</v>
      </c>
      <c r="S18" s="430">
        <f>HLOOKUP(S$7,'Cronograma Fisico-Econ.'!$H$5:$BP$530,'Cronograma Fisico-Econ.'!$F$526,FALSE)</f>
        <v>0</v>
      </c>
      <c r="T18" s="430">
        <f>HLOOKUP(T$7,'Cronograma Fisico-Econ.'!$H$5:$BP$530,'Cronograma Fisico-Econ.'!$F$526,FALSE)</f>
        <v>0</v>
      </c>
      <c r="U18" s="430">
        <f>HLOOKUP(U$7,'Cronograma Fisico-Econ.'!$H$5:$BP$530,'Cronograma Fisico-Econ.'!$F$526,FALSE)</f>
        <v>0</v>
      </c>
      <c r="V18" s="430">
        <f>HLOOKUP(V$7,'Cronograma Fisico-Econ.'!$H$5:$BP$530,'Cronograma Fisico-Econ.'!$F$526,FALSE)</f>
        <v>0</v>
      </c>
      <c r="W18" s="430">
        <f>HLOOKUP(W$7,'Cronograma Fisico-Econ.'!$H$5:$BP$530,'Cronograma Fisico-Econ.'!$F$526,FALSE)</f>
        <v>0</v>
      </c>
      <c r="X18" s="430">
        <f>HLOOKUP(X$7,'Cronograma Fisico-Econ.'!$H$5:$BP$530,'Cronograma Fisico-Econ.'!$F$526,FALSE)</f>
        <v>0</v>
      </c>
      <c r="Y18" s="430">
        <f>HLOOKUP(Y$7,'Cronograma Fisico-Econ.'!$H$5:$BP$530,'Cronograma Fisico-Econ.'!$F$526,FALSE)</f>
        <v>0</v>
      </c>
      <c r="Z18" s="430">
        <f>HLOOKUP(Z$7,'Cronograma Fisico-Econ.'!$H$5:$BP$530,'Cronograma Fisico-Econ.'!$F$526,FALSE)</f>
        <v>0</v>
      </c>
      <c r="AA18" s="430">
        <f>HLOOKUP(AA$7,'Cronograma Fisico-Econ.'!$H$5:$BP$530,'Cronograma Fisico-Econ.'!$F$526,FALSE)</f>
        <v>0</v>
      </c>
      <c r="AB18" s="430">
        <f>HLOOKUP(AB$7,'Cronograma Fisico-Econ.'!$H$5:$BP$530,'Cronograma Fisico-Econ.'!$F$526,FALSE)</f>
        <v>0</v>
      </c>
      <c r="AC18" s="430">
        <f>HLOOKUP(AC$7,'Cronograma Fisico-Econ.'!$H$5:$BP$530,'Cronograma Fisico-Econ.'!$F$526,FALSE)</f>
        <v>0</v>
      </c>
      <c r="AD18" s="430">
        <f>HLOOKUP(AD$7,'Cronograma Fisico-Econ.'!$H$5:$BP$530,'Cronograma Fisico-Econ.'!$F$526,FALSE)</f>
        <v>0</v>
      </c>
      <c r="AE18" s="430">
        <f>HLOOKUP(AE$7,'Cronograma Fisico-Econ.'!$H$5:$BP$530,'Cronograma Fisico-Econ.'!$F$526,FALSE)</f>
        <v>0</v>
      </c>
      <c r="AF18" s="430">
        <f>HLOOKUP(AF$7,'Cronograma Fisico-Econ.'!$H$5:$BP$530,'Cronograma Fisico-Econ.'!$F$526,FALSE)</f>
        <v>0</v>
      </c>
      <c r="AG18" s="430">
        <f>HLOOKUP(AG$7,'Cronograma Fisico-Econ.'!$H$5:$BP$530,'Cronograma Fisico-Econ.'!$F$526,FALSE)</f>
        <v>0</v>
      </c>
    </row>
    <row r="19" spans="1:33" ht="32.25" customHeight="1">
      <c r="B19" s="421" t="s">
        <v>1060</v>
      </c>
      <c r="C19" s="430">
        <f>ROUND(HLOOKUP(C$7,'Cronograma Fisico-Econ.'!$H$5:$BP$530,'Cronograma Fisico-Econ.'!$F$529,FALSE),4)</f>
        <v>0</v>
      </c>
      <c r="D19" s="430">
        <f>ROUND(HLOOKUP(D$7,'Cronograma Fisico-Econ.'!$H$5:$BP$530,'Cronograma Fisico-Econ.'!$F$529,FALSE),4)</f>
        <v>0</v>
      </c>
      <c r="E19" s="430">
        <f>ROUND(HLOOKUP(E$7,'Cronograma Fisico-Econ.'!$H$5:$BP$530,'Cronograma Fisico-Econ.'!$F$529,FALSE),4)</f>
        <v>0</v>
      </c>
      <c r="F19" s="430">
        <f>ROUND(HLOOKUP(F$7,'Cronograma Fisico-Econ.'!$H$5:$BP$530,'Cronograma Fisico-Econ.'!$F$529,FALSE),4)</f>
        <v>0</v>
      </c>
      <c r="G19" s="430">
        <f>ROUND(HLOOKUP(G$7,'Cronograma Fisico-Econ.'!$H$5:$BP$530,'Cronograma Fisico-Econ.'!$F$529,FALSE),4)</f>
        <v>0</v>
      </c>
      <c r="H19" s="430">
        <f>ROUND(HLOOKUP(H$7,'Cronograma Fisico-Econ.'!$H$5:$BP$530,'Cronograma Fisico-Econ.'!$F$529,FALSE),4)</f>
        <v>0</v>
      </c>
      <c r="I19" s="430">
        <f>ROUND(HLOOKUP(I$7,'Cronograma Fisico-Econ.'!$H$5:$BP$530,'Cronograma Fisico-Econ.'!$F$529,FALSE),4)</f>
        <v>0</v>
      </c>
      <c r="J19" s="430">
        <f>ROUND(HLOOKUP(J$7,'Cronograma Fisico-Econ.'!$H$5:$BP$530,'Cronograma Fisico-Econ.'!$F$529,FALSE),4)</f>
        <v>0</v>
      </c>
      <c r="K19" s="430">
        <f>ROUND(HLOOKUP(K$7,'Cronograma Fisico-Econ.'!$H$5:$BP$530,'Cronograma Fisico-Econ.'!$F$529,FALSE),4)</f>
        <v>0</v>
      </c>
      <c r="L19" s="430">
        <f>ROUND(HLOOKUP(L$7,'Cronograma Fisico-Econ.'!$H$5:$BP$530,'Cronograma Fisico-Econ.'!$F$529,FALSE),4)</f>
        <v>0</v>
      </c>
      <c r="M19" s="430">
        <f>ROUND(HLOOKUP(M$7,'Cronograma Fisico-Econ.'!$H$5:$BP$530,'Cronograma Fisico-Econ.'!$F$529,FALSE),4)</f>
        <v>0</v>
      </c>
      <c r="N19" s="430">
        <f>ROUND(HLOOKUP(N$7,'Cronograma Fisico-Econ.'!$H$5:$BP$530,'Cronograma Fisico-Econ.'!$F$529,FALSE),4)</f>
        <v>0</v>
      </c>
      <c r="O19" s="430">
        <f>ROUND(HLOOKUP(O$7,'Cronograma Fisico-Econ.'!$H$5:$BP$530,'Cronograma Fisico-Econ.'!$F$529,FALSE),4)</f>
        <v>0</v>
      </c>
      <c r="P19" s="430">
        <f>ROUND(HLOOKUP(P$7,'Cronograma Fisico-Econ.'!$H$5:$BP$530,'Cronograma Fisico-Econ.'!$F$529,FALSE),4)</f>
        <v>0</v>
      </c>
      <c r="Q19" s="430">
        <f>ROUND(HLOOKUP(Q$7,'Cronograma Fisico-Econ.'!$H$5:$BP$530,'Cronograma Fisico-Econ.'!$F$529,FALSE),4)</f>
        <v>0</v>
      </c>
      <c r="R19" s="430">
        <f>ROUND(HLOOKUP(R$7,'Cronograma Fisico-Econ.'!$H$5:$BP$530,'Cronograma Fisico-Econ.'!$F$529,FALSE),4)</f>
        <v>0</v>
      </c>
      <c r="S19" s="430">
        <f>ROUND(HLOOKUP(S$7,'Cronograma Fisico-Econ.'!$H$5:$BP$530,'Cronograma Fisico-Econ.'!$F$529,FALSE),4)</f>
        <v>0</v>
      </c>
      <c r="T19" s="430">
        <f>ROUND(HLOOKUP(T$7,'Cronograma Fisico-Econ.'!$H$5:$BP$530,'Cronograma Fisico-Econ.'!$F$529,FALSE),4)</f>
        <v>0</v>
      </c>
      <c r="U19" s="430">
        <f>ROUND(HLOOKUP(U$7,'Cronograma Fisico-Econ.'!$H$5:$BP$530,'Cronograma Fisico-Econ.'!$F$529,FALSE),4)</f>
        <v>0</v>
      </c>
      <c r="V19" s="430">
        <f>ROUND(HLOOKUP(V$7,'Cronograma Fisico-Econ.'!$H$5:$BP$530,'Cronograma Fisico-Econ.'!$F$529,FALSE),4)</f>
        <v>0</v>
      </c>
      <c r="W19" s="430">
        <f>ROUND(HLOOKUP(W$7,'Cronograma Fisico-Econ.'!$H$5:$BP$530,'Cronograma Fisico-Econ.'!$F$529,FALSE),4)</f>
        <v>0</v>
      </c>
      <c r="X19" s="430">
        <f>ROUND(HLOOKUP(X$7,'Cronograma Fisico-Econ.'!$H$5:$BP$530,'Cronograma Fisico-Econ.'!$F$529,FALSE),4)</f>
        <v>0</v>
      </c>
      <c r="Y19" s="430">
        <f>ROUND(HLOOKUP(Y$7,'Cronograma Fisico-Econ.'!$H$5:$BP$530,'Cronograma Fisico-Econ.'!$F$529,FALSE),4)</f>
        <v>0</v>
      </c>
      <c r="Z19" s="430">
        <f>ROUND(HLOOKUP(Z$7,'Cronograma Fisico-Econ.'!$H$5:$BP$530,'Cronograma Fisico-Econ.'!$F$529,FALSE),4)</f>
        <v>0</v>
      </c>
      <c r="AA19" s="430">
        <f>ROUND(HLOOKUP(AA$7,'Cronograma Fisico-Econ.'!$H$5:$BP$530,'Cronograma Fisico-Econ.'!$F$529,FALSE),4)</f>
        <v>0</v>
      </c>
      <c r="AB19" s="430">
        <f>ROUND(HLOOKUP(AB$7,'Cronograma Fisico-Econ.'!$H$5:$BP$530,'Cronograma Fisico-Econ.'!$F$529,FALSE),4)</f>
        <v>0</v>
      </c>
      <c r="AC19" s="430">
        <f>ROUND(HLOOKUP(AC$7,'Cronograma Fisico-Econ.'!$H$5:$BP$530,'Cronograma Fisico-Econ.'!$F$529,FALSE),4)</f>
        <v>0</v>
      </c>
      <c r="AD19" s="430">
        <f>ROUND(HLOOKUP(AD$7,'Cronograma Fisico-Econ.'!$H$5:$BP$530,'Cronograma Fisico-Econ.'!$F$529,FALSE),4)</f>
        <v>0</v>
      </c>
      <c r="AE19" s="430">
        <f>ROUND(HLOOKUP(AE$7,'Cronograma Fisico-Econ.'!$H$5:$BP$530,'Cronograma Fisico-Econ.'!$F$529,FALSE),4)</f>
        <v>0</v>
      </c>
      <c r="AF19" s="430">
        <f>ROUND(HLOOKUP(AF$7,'Cronograma Fisico-Econ.'!$H$5:$BP$530,'Cronograma Fisico-Econ.'!$F$529,FALSE),4)</f>
        <v>0</v>
      </c>
      <c r="AG19" s="430">
        <f>ROUND(HLOOKUP(AG$7,'Cronograma Fisico-Econ.'!$H$5:$BP$530,'Cronograma Fisico-Econ.'!$F$529,FALSE),4)</f>
        <v>0</v>
      </c>
    </row>
    <row r="20" spans="1:33" ht="32.25" customHeight="1">
      <c r="B20" s="431" t="s">
        <v>1061</v>
      </c>
      <c r="C20" s="430">
        <f>IF(C19=0,0,C19)</f>
        <v>0</v>
      </c>
      <c r="D20" s="430">
        <f>IF(D19=0,0,D19+C20)</f>
        <v>0</v>
      </c>
      <c r="E20" s="430">
        <f t="shared" ref="E20:AG20" si="0">IF(E19=0,0,E19+D20)</f>
        <v>0</v>
      </c>
      <c r="F20" s="430">
        <f t="shared" si="0"/>
        <v>0</v>
      </c>
      <c r="G20" s="430">
        <f t="shared" si="0"/>
        <v>0</v>
      </c>
      <c r="H20" s="430">
        <f t="shared" si="0"/>
        <v>0</v>
      </c>
      <c r="I20" s="430">
        <f t="shared" si="0"/>
        <v>0</v>
      </c>
      <c r="J20" s="430">
        <f t="shared" si="0"/>
        <v>0</v>
      </c>
      <c r="K20" s="430">
        <f t="shared" si="0"/>
        <v>0</v>
      </c>
      <c r="L20" s="430">
        <f t="shared" si="0"/>
        <v>0</v>
      </c>
      <c r="M20" s="430">
        <f t="shared" si="0"/>
        <v>0</v>
      </c>
      <c r="N20" s="430">
        <f t="shared" si="0"/>
        <v>0</v>
      </c>
      <c r="O20" s="430">
        <f t="shared" si="0"/>
        <v>0</v>
      </c>
      <c r="P20" s="430">
        <f t="shared" si="0"/>
        <v>0</v>
      </c>
      <c r="Q20" s="430">
        <f t="shared" si="0"/>
        <v>0</v>
      </c>
      <c r="R20" s="430">
        <f t="shared" si="0"/>
        <v>0</v>
      </c>
      <c r="S20" s="430">
        <f t="shared" si="0"/>
        <v>0</v>
      </c>
      <c r="T20" s="430">
        <f t="shared" si="0"/>
        <v>0</v>
      </c>
      <c r="U20" s="430">
        <f t="shared" si="0"/>
        <v>0</v>
      </c>
      <c r="V20" s="430">
        <f t="shared" si="0"/>
        <v>0</v>
      </c>
      <c r="W20" s="430">
        <f t="shared" si="0"/>
        <v>0</v>
      </c>
      <c r="X20" s="430">
        <f t="shared" si="0"/>
        <v>0</v>
      </c>
      <c r="Y20" s="430">
        <f t="shared" si="0"/>
        <v>0</v>
      </c>
      <c r="Z20" s="430">
        <f t="shared" si="0"/>
        <v>0</v>
      </c>
      <c r="AA20" s="430">
        <f t="shared" si="0"/>
        <v>0</v>
      </c>
      <c r="AB20" s="430">
        <f t="shared" si="0"/>
        <v>0</v>
      </c>
      <c r="AC20" s="430">
        <f t="shared" si="0"/>
        <v>0</v>
      </c>
      <c r="AD20" s="430">
        <f t="shared" si="0"/>
        <v>0</v>
      </c>
      <c r="AE20" s="430">
        <f t="shared" si="0"/>
        <v>0</v>
      </c>
      <c r="AF20" s="430">
        <f t="shared" si="0"/>
        <v>0</v>
      </c>
      <c r="AG20" s="430">
        <f t="shared" si="0"/>
        <v>0</v>
      </c>
    </row>
    <row r="21" spans="1:33">
      <c r="C21" s="141"/>
      <c r="D21" s="142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</row>
    <row r="23" spans="1:33" ht="32.25" customHeight="1">
      <c r="B23" s="421" t="s">
        <v>1062</v>
      </c>
      <c r="C23" s="430"/>
      <c r="D23" s="430"/>
      <c r="E23" s="430"/>
      <c r="F23" s="4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430"/>
      <c r="U23" s="430"/>
      <c r="V23" s="430"/>
      <c r="W23" s="430"/>
      <c r="X23" s="430"/>
      <c r="Y23" s="430"/>
      <c r="Z23" s="430"/>
      <c r="AA23" s="430"/>
      <c r="AB23" s="430"/>
      <c r="AC23" s="430"/>
      <c r="AD23" s="430"/>
      <c r="AE23" s="430"/>
      <c r="AF23" s="430"/>
      <c r="AG23" s="430"/>
    </row>
    <row r="24" spans="1:33" ht="32.25" customHeight="1">
      <c r="B24" s="431" t="s">
        <v>1061</v>
      </c>
      <c r="C24" s="430">
        <f>IF(C23=0,0,C23)</f>
        <v>0</v>
      </c>
      <c r="D24" s="430">
        <f>IF(D23=0,0,D23+C24)</f>
        <v>0</v>
      </c>
      <c r="E24" s="430">
        <f t="shared" ref="E24:AG24" si="1">IF(E23=0,0,E23+D24)</f>
        <v>0</v>
      </c>
      <c r="F24" s="430">
        <f t="shared" si="1"/>
        <v>0</v>
      </c>
      <c r="G24" s="430">
        <f t="shared" si="1"/>
        <v>0</v>
      </c>
      <c r="H24" s="430">
        <f t="shared" si="1"/>
        <v>0</v>
      </c>
      <c r="I24" s="430">
        <f t="shared" si="1"/>
        <v>0</v>
      </c>
      <c r="J24" s="430">
        <f t="shared" si="1"/>
        <v>0</v>
      </c>
      <c r="K24" s="430">
        <f t="shared" si="1"/>
        <v>0</v>
      </c>
      <c r="L24" s="430">
        <f t="shared" si="1"/>
        <v>0</v>
      </c>
      <c r="M24" s="430">
        <f t="shared" si="1"/>
        <v>0</v>
      </c>
      <c r="N24" s="430">
        <f t="shared" si="1"/>
        <v>0</v>
      </c>
      <c r="O24" s="430">
        <f t="shared" si="1"/>
        <v>0</v>
      </c>
      <c r="P24" s="430">
        <f t="shared" si="1"/>
        <v>0</v>
      </c>
      <c r="Q24" s="430">
        <f t="shared" si="1"/>
        <v>0</v>
      </c>
      <c r="R24" s="430">
        <f t="shared" si="1"/>
        <v>0</v>
      </c>
      <c r="S24" s="430">
        <f t="shared" si="1"/>
        <v>0</v>
      </c>
      <c r="T24" s="430">
        <f t="shared" si="1"/>
        <v>0</v>
      </c>
      <c r="U24" s="430">
        <f t="shared" si="1"/>
        <v>0</v>
      </c>
      <c r="V24" s="430">
        <f t="shared" si="1"/>
        <v>0</v>
      </c>
      <c r="W24" s="430">
        <f t="shared" si="1"/>
        <v>0</v>
      </c>
      <c r="X24" s="430">
        <f t="shared" si="1"/>
        <v>0</v>
      </c>
      <c r="Y24" s="430">
        <f t="shared" si="1"/>
        <v>0</v>
      </c>
      <c r="Z24" s="430">
        <f t="shared" si="1"/>
        <v>0</v>
      </c>
      <c r="AA24" s="430">
        <f t="shared" si="1"/>
        <v>0</v>
      </c>
      <c r="AB24" s="430">
        <f t="shared" si="1"/>
        <v>0</v>
      </c>
      <c r="AC24" s="430">
        <f t="shared" si="1"/>
        <v>0</v>
      </c>
      <c r="AD24" s="430">
        <f t="shared" si="1"/>
        <v>0</v>
      </c>
      <c r="AE24" s="430">
        <f t="shared" si="1"/>
        <v>0</v>
      </c>
      <c r="AF24" s="430">
        <f t="shared" si="1"/>
        <v>0</v>
      </c>
      <c r="AG24" s="430">
        <f t="shared" si="1"/>
        <v>0</v>
      </c>
    </row>
    <row r="25" spans="1:33">
      <c r="C25" s="555" t="s">
        <v>1063</v>
      </c>
      <c r="D25" s="142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</row>
    <row r="26" spans="1:33" ht="15">
      <c r="C26" s="401"/>
      <c r="D26" s="509"/>
      <c r="E26" s="46"/>
      <c r="F26" s="46"/>
      <c r="G26" s="395"/>
      <c r="H26" s="395"/>
      <c r="I26" s="395"/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5"/>
      <c r="AF26" s="395"/>
      <c r="AG26" s="395"/>
    </row>
    <row r="27" spans="1:33" ht="15">
      <c r="C27" s="586"/>
      <c r="D27" s="586"/>
      <c r="E27" s="586"/>
      <c r="F27" s="586"/>
      <c r="G27" s="586"/>
      <c r="H27" s="395"/>
      <c r="I27" s="395"/>
      <c r="J27" s="395"/>
      <c r="K27" s="395"/>
      <c r="L27" s="395"/>
      <c r="M27" s="395"/>
      <c r="N27" s="395"/>
      <c r="O27" s="395"/>
      <c r="P27" s="395"/>
      <c r="Q27" s="395"/>
      <c r="R27" s="395"/>
      <c r="S27" s="395"/>
      <c r="T27" s="395"/>
      <c r="U27" s="395"/>
      <c r="V27" s="395"/>
      <c r="W27" s="395"/>
      <c r="X27" s="395"/>
      <c r="Y27" s="395"/>
      <c r="Z27" s="395"/>
      <c r="AA27" s="395"/>
      <c r="AB27" s="395"/>
      <c r="AC27" s="395"/>
      <c r="AD27" s="395"/>
      <c r="AE27" s="395"/>
      <c r="AF27" s="395"/>
      <c r="AG27" s="395"/>
    </row>
    <row r="28" spans="1:33" ht="15">
      <c r="C28" s="586"/>
      <c r="D28" s="586"/>
      <c r="E28" s="586"/>
      <c r="F28" s="586"/>
      <c r="G28" s="586"/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  <c r="AG28" s="395"/>
    </row>
    <row r="29" spans="1:33">
      <c r="C29" s="586"/>
      <c r="D29" s="586"/>
      <c r="E29" s="586"/>
      <c r="F29" s="586"/>
      <c r="G29" s="586"/>
    </row>
    <row r="30" spans="1:33">
      <c r="C30" s="587"/>
      <c r="D30" s="587"/>
      <c r="E30" s="587"/>
      <c r="F30" s="587"/>
      <c r="G30" s="587"/>
    </row>
    <row r="31" spans="1:33" ht="15">
      <c r="C31" s="408" t="s">
        <v>1064</v>
      </c>
      <c r="D31" s="46"/>
      <c r="E31" s="46"/>
      <c r="F31" s="46"/>
    </row>
    <row r="32" spans="1:33" ht="4.5" customHeight="1">
      <c r="C32" s="46"/>
      <c r="D32" s="410"/>
      <c r="E32" s="410"/>
      <c r="F32" s="410"/>
    </row>
    <row r="33" spans="3:7" ht="15">
      <c r="C33" s="103" t="s">
        <v>100</v>
      </c>
      <c r="D33" s="584"/>
      <c r="E33" s="584"/>
      <c r="F33" s="584"/>
      <c r="G33" s="584"/>
    </row>
    <row r="34" spans="3:7" ht="15">
      <c r="C34" s="103" t="s">
        <v>188</v>
      </c>
      <c r="D34" s="409"/>
      <c r="E34" s="409"/>
      <c r="F34" s="409"/>
      <c r="G34" s="409"/>
    </row>
    <row r="35" spans="3:7" ht="15">
      <c r="C35" s="103" t="s">
        <v>101</v>
      </c>
      <c r="D35" s="584"/>
      <c r="E35" s="584"/>
      <c r="F35" s="584"/>
      <c r="G35" s="584"/>
    </row>
    <row r="36" spans="3:7" ht="4.5" customHeight="1">
      <c r="C36" s="46"/>
      <c r="D36" s="410"/>
      <c r="E36" s="410"/>
      <c r="F36" s="410"/>
    </row>
    <row r="37" spans="3:7" ht="15">
      <c r="C37" s="103" t="s">
        <v>102</v>
      </c>
      <c r="D37" s="584"/>
      <c r="E37" s="584"/>
      <c r="F37" s="584"/>
      <c r="G37" s="584"/>
    </row>
    <row r="38" spans="3:7" ht="15">
      <c r="C38" s="103" t="s">
        <v>104</v>
      </c>
      <c r="D38" s="585"/>
      <c r="E38" s="585"/>
      <c r="F38" s="585"/>
      <c r="G38" s="585"/>
    </row>
    <row r="52" spans="2:2" ht="15.75" outlineLevel="1">
      <c r="B52" s="360" t="s">
        <v>1065</v>
      </c>
    </row>
    <row r="53" spans="2:2" ht="15.75" outlineLevel="1">
      <c r="B53" s="359" t="s">
        <v>216</v>
      </c>
    </row>
    <row r="54" spans="2:2" ht="15.75" outlineLevel="1">
      <c r="B54" s="359" t="s">
        <v>1066</v>
      </c>
    </row>
    <row r="55" spans="2:2" ht="15.75" outlineLevel="1">
      <c r="B55" s="359" t="s">
        <v>1067</v>
      </c>
    </row>
    <row r="56" spans="2:2" ht="15.75" outlineLevel="1">
      <c r="B56" s="359" t="s">
        <v>1068</v>
      </c>
    </row>
    <row r="57" spans="2:2" ht="15.75" outlineLevel="1">
      <c r="B57" s="359" t="s">
        <v>1069</v>
      </c>
    </row>
    <row r="58" spans="2:2" ht="15.75" outlineLevel="1">
      <c r="B58" s="359" t="s">
        <v>1070</v>
      </c>
    </row>
  </sheetData>
  <sheetProtection algorithmName="SHA-512" hashValue="VQD34i8hH8HJZmqaQ7RlCOohTc1NfYrnGUFhDsvZ0gnrPswIXDNs9o2Mxh6Tbh1ZMIxVl2e11KHmIEmPJJflbQ==" saltValue="nIJE/V85TsqT2IiQ+5Xq7g==" spinCount="100000" sheet="1" formatColumns="0" formatRows="0" sort="0" autoFilter="0"/>
  <protectedRanges>
    <protectedRange sqref="C23:AG23" name="Range1"/>
    <protectedRange sqref="D33:G38" name="Range2"/>
  </protectedRanges>
  <mergeCells count="11">
    <mergeCell ref="C2:D2"/>
    <mergeCell ref="C3:D3"/>
    <mergeCell ref="D33:G33"/>
    <mergeCell ref="D38:G38"/>
    <mergeCell ref="D35:G35"/>
    <mergeCell ref="D37:G37"/>
    <mergeCell ref="C27:G30"/>
    <mergeCell ref="C4:D4"/>
    <mergeCell ref="E2:N2"/>
    <mergeCell ref="E3:N3"/>
    <mergeCell ref="E4:N4"/>
  </mergeCells>
  <phoneticPr fontId="26" type="noConversion"/>
  <conditionalFormatting sqref="C9:AG16">
    <cfRule type="cellIs" dxfId="10" priority="87" operator="greaterThan">
      <formula>0</formula>
    </cfRule>
  </conditionalFormatting>
  <conditionalFormatting sqref="C9:AG16">
    <cfRule type="cellIs" dxfId="9" priority="1" operator="equal">
      <formula>0</formula>
    </cfRule>
    <cfRule type="cellIs" dxfId="8" priority="2" operator="greaterThan">
      <formula>0</formula>
    </cfRule>
  </conditionalFormatting>
  <conditionalFormatting sqref="C15:AG16">
    <cfRule type="cellIs" dxfId="7" priority="3" operator="greaterThan">
      <formula>0</formula>
    </cfRule>
  </conditionalFormatting>
  <conditionalFormatting sqref="C18:AG20">
    <cfRule type="cellIs" dxfId="6" priority="10" operator="equal">
      <formula>0</formula>
    </cfRule>
    <cfRule type="cellIs" dxfId="5" priority="11" operator="greaterThan">
      <formula>0</formula>
    </cfRule>
    <cfRule type="cellIs" dxfId="4" priority="12" operator="greaterThan">
      <formula>0</formula>
    </cfRule>
  </conditionalFormatting>
  <conditionalFormatting sqref="C23:AG24">
    <cfRule type="cellIs" dxfId="3" priority="4" operator="equal">
      <formula>0</formula>
    </cfRule>
    <cfRule type="cellIs" dxfId="2" priority="5" operator="greaterThan">
      <formula>0</formula>
    </cfRule>
    <cfRule type="cellIs" dxfId="1" priority="6" operator="greaterThan">
      <formula>0</formula>
    </cfRule>
  </conditionalFormatting>
  <conditionalFormatting sqref="E9">
    <cfRule type="cellIs" dxfId="0" priority="75" operator="greaterThan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4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184"/>
  <sheetViews>
    <sheetView showGridLines="0" zoomScale="80" zoomScaleNormal="80" workbookViewId="0">
      <selection activeCell="E8" sqref="E8"/>
    </sheetView>
  </sheetViews>
  <sheetFormatPr defaultColWidth="12.83203125" defaultRowHeight="20.100000000000001" customHeight="1"/>
  <cols>
    <col min="1" max="1" width="6.5" style="102" bestFit="1" customWidth="1"/>
    <col min="2" max="2" width="26.83203125" style="102" customWidth="1"/>
    <col min="3" max="3" width="13.83203125" style="102" bestFit="1" customWidth="1"/>
    <col min="4" max="4" width="13.33203125" style="102" bestFit="1" customWidth="1"/>
    <col min="5" max="5" width="15.83203125" style="102" bestFit="1" customWidth="1"/>
    <col min="6" max="6" width="14.33203125" style="102" bestFit="1" customWidth="1"/>
    <col min="7" max="7" width="14.1640625" style="102" bestFit="1" customWidth="1"/>
    <col min="8" max="8" width="15.1640625" style="102" bestFit="1" customWidth="1"/>
    <col min="9" max="16" width="18.83203125" style="102" customWidth="1"/>
    <col min="17" max="17" width="4.83203125" style="102" customWidth="1"/>
    <col min="18" max="18" width="17" style="102" customWidth="1"/>
    <col min="19" max="19" width="14.1640625" style="102" bestFit="1" customWidth="1"/>
    <col min="20" max="23" width="15.83203125" style="102" customWidth="1"/>
    <col min="24" max="24" width="12.83203125" style="102"/>
    <col min="25" max="25" width="15.6640625" style="102" bestFit="1" customWidth="1"/>
    <col min="26" max="26" width="13" style="102" bestFit="1" customWidth="1"/>
    <col min="27" max="27" width="14" style="102" bestFit="1" customWidth="1"/>
    <col min="28" max="28" width="13" style="102" bestFit="1" customWidth="1"/>
    <col min="29" max="16384" width="12.83203125" style="102"/>
  </cols>
  <sheetData>
    <row r="1" spans="1:29" ht="20.100000000000001" customHeight="1">
      <c r="D1" s="678" t="s">
        <v>1071</v>
      </c>
      <c r="E1" s="678"/>
      <c r="F1" s="678"/>
      <c r="G1" s="678"/>
    </row>
    <row r="2" spans="1:29" ht="20.100000000000001" customHeight="1">
      <c r="D2" s="678"/>
      <c r="E2" s="678"/>
      <c r="F2" s="678"/>
      <c r="G2" s="678"/>
    </row>
    <row r="4" spans="1:29" ht="20.100000000000001" customHeight="1" thickBot="1">
      <c r="R4" s="113" t="s">
        <v>1072</v>
      </c>
    </row>
    <row r="5" spans="1:29" ht="20.100000000000001" customHeight="1" thickBot="1">
      <c r="A5" s="116" t="s">
        <v>1073</v>
      </c>
      <c r="R5" s="113"/>
      <c r="S5" s="104" t="s">
        <v>1074</v>
      </c>
      <c r="T5" s="104" t="s">
        <v>1075</v>
      </c>
      <c r="U5" s="104" t="s">
        <v>1076</v>
      </c>
      <c r="V5" s="102" t="s">
        <v>1077</v>
      </c>
    </row>
    <row r="6" spans="1:29" s="101" customFormat="1" ht="20.100000000000001" customHeight="1" thickBot="1">
      <c r="A6" s="676" t="s">
        <v>1058</v>
      </c>
      <c r="B6" s="676" t="s">
        <v>1078</v>
      </c>
      <c r="C6" s="676" t="s">
        <v>1079</v>
      </c>
      <c r="D6" s="676" t="s">
        <v>1080</v>
      </c>
      <c r="E6" s="676" t="s">
        <v>1081</v>
      </c>
      <c r="F6" s="676" t="s">
        <v>1082</v>
      </c>
      <c r="G6" s="676" t="s">
        <v>1083</v>
      </c>
      <c r="H6" s="676" t="s">
        <v>1084</v>
      </c>
      <c r="I6" s="676" t="s">
        <v>494</v>
      </c>
      <c r="J6" s="676" t="s">
        <v>1085</v>
      </c>
      <c r="K6" s="676" t="s">
        <v>1086</v>
      </c>
      <c r="L6" s="676" t="s">
        <v>1087</v>
      </c>
      <c r="M6" s="676" t="s">
        <v>500</v>
      </c>
      <c r="N6" s="676" t="s">
        <v>1088</v>
      </c>
      <c r="O6" s="676" t="s">
        <v>1089</v>
      </c>
      <c r="P6" s="676" t="s">
        <v>1090</v>
      </c>
      <c r="R6" s="145" t="s">
        <v>1091</v>
      </c>
      <c r="S6" s="149">
        <v>0.82</v>
      </c>
      <c r="T6" s="149">
        <v>2.1</v>
      </c>
      <c r="U6" s="150">
        <f>S6*T6</f>
        <v>1.722</v>
      </c>
      <c r="V6" s="151">
        <f>180+1+1</f>
        <v>182</v>
      </c>
      <c r="Y6" s="102"/>
    </row>
    <row r="7" spans="1:29" s="101" customFormat="1" ht="20.100000000000001" customHeight="1" thickBot="1">
      <c r="A7" s="677"/>
      <c r="B7" s="677"/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R7" s="146" t="s">
        <v>1092</v>
      </c>
      <c r="S7" s="152">
        <v>0.72</v>
      </c>
      <c r="T7" s="152">
        <v>2.1</v>
      </c>
      <c r="U7" s="153">
        <f>S7*T7</f>
        <v>1.512</v>
      </c>
      <c r="V7" s="154">
        <f>180*3+1+1+1+1+1+1</f>
        <v>546</v>
      </c>
    </row>
    <row r="8" spans="1:29" ht="20.100000000000001" customHeight="1" thickBot="1">
      <c r="A8" s="193">
        <v>1</v>
      </c>
      <c r="B8" s="194" t="s">
        <v>1093</v>
      </c>
      <c r="C8" s="195">
        <f>7.18+2.98+1.65+1.09+1.34+1.09+2.49+1.99+1.69+1</f>
        <v>22.5</v>
      </c>
      <c r="D8" s="196">
        <v>2.6</v>
      </c>
      <c r="E8" s="197">
        <f>1.69*1+5.48*2.98+1.09*1.34</f>
        <v>19.481000000000002</v>
      </c>
      <c r="F8" s="198">
        <f t="shared" ref="F8:F13" si="0">C8*D8</f>
        <v>58.5</v>
      </c>
      <c r="G8" s="198">
        <f>U9+U7+U8+U7+U6+U7</f>
        <v>9.9600000000000009</v>
      </c>
      <c r="H8" s="198">
        <f t="shared" ref="H8:H13" si="1">F8-G8</f>
        <v>48.54</v>
      </c>
      <c r="I8" s="198">
        <f t="shared" ref="I8:I13" si="2">H8+J8</f>
        <v>68.021000000000001</v>
      </c>
      <c r="J8" s="197">
        <f>E8</f>
        <v>19.481000000000002</v>
      </c>
      <c r="K8" s="197"/>
      <c r="L8" s="197">
        <f>H8</f>
        <v>48.54</v>
      </c>
      <c r="M8" s="197"/>
      <c r="N8" s="197"/>
      <c r="O8" s="197"/>
      <c r="P8" s="196"/>
      <c r="R8" s="145" t="s">
        <v>1094</v>
      </c>
      <c r="S8" s="149">
        <v>0.62</v>
      </c>
      <c r="T8" s="149">
        <v>2.1</v>
      </c>
      <c r="U8" s="150">
        <f>S8*T8</f>
        <v>1.302</v>
      </c>
      <c r="V8" s="151">
        <f>180+1*15*2+2+2+1</f>
        <v>215</v>
      </c>
      <c r="AC8" s="101"/>
    </row>
    <row r="9" spans="1:29" ht="20.100000000000001" customHeight="1" thickBot="1">
      <c r="A9" s="199">
        <v>2</v>
      </c>
      <c r="B9" s="200" t="s">
        <v>1095</v>
      </c>
      <c r="C9" s="201">
        <f>1.58*2+3.6*2</f>
        <v>10.36</v>
      </c>
      <c r="D9" s="202">
        <v>2.6</v>
      </c>
      <c r="E9" s="203">
        <f>1.58*3.6</f>
        <v>5.6880000000000006</v>
      </c>
      <c r="F9" s="204">
        <f t="shared" si="0"/>
        <v>26.936</v>
      </c>
      <c r="G9" s="204">
        <f>U7+0.9*D9</f>
        <v>3.8520000000000003</v>
      </c>
      <c r="H9" s="204">
        <f t="shared" si="1"/>
        <v>23.084</v>
      </c>
      <c r="I9" s="204">
        <f t="shared" si="2"/>
        <v>28.771999999999998</v>
      </c>
      <c r="J9" s="203">
        <f>E9</f>
        <v>5.6880000000000006</v>
      </c>
      <c r="K9" s="203">
        <v>2</v>
      </c>
      <c r="L9" s="203"/>
      <c r="M9" s="203">
        <f>H9</f>
        <v>23.084</v>
      </c>
      <c r="N9" s="203">
        <f>M9</f>
        <v>23.084</v>
      </c>
      <c r="O9" s="203">
        <f>E9</f>
        <v>5.6880000000000006</v>
      </c>
      <c r="P9" s="202"/>
      <c r="R9" s="172" t="s">
        <v>1096</v>
      </c>
      <c r="S9" s="155">
        <v>2</v>
      </c>
      <c r="T9" s="155">
        <v>1.2</v>
      </c>
      <c r="U9" s="156">
        <f>S9*T9</f>
        <v>2.4</v>
      </c>
      <c r="V9" s="157">
        <v>120</v>
      </c>
      <c r="AC9" s="127"/>
    </row>
    <row r="10" spans="1:29" ht="20.100000000000001" customHeight="1" thickBot="1">
      <c r="A10" s="193">
        <v>3</v>
      </c>
      <c r="B10" s="194" t="s">
        <v>1097</v>
      </c>
      <c r="C10" s="195">
        <f>1.58*2+1.68*2</f>
        <v>6.52</v>
      </c>
      <c r="D10" s="196">
        <v>2.6</v>
      </c>
      <c r="E10" s="197">
        <f>1.58*1.68</f>
        <v>2.6543999999999999</v>
      </c>
      <c r="F10" s="198">
        <f t="shared" si="0"/>
        <v>16.951999999999998</v>
      </c>
      <c r="G10" s="198">
        <f>0.9*D10+U12</f>
        <v>3.54</v>
      </c>
      <c r="H10" s="198">
        <f t="shared" si="1"/>
        <v>13.411999999999999</v>
      </c>
      <c r="I10" s="198">
        <f t="shared" si="2"/>
        <v>16.066399999999998</v>
      </c>
      <c r="J10" s="197">
        <f>E10</f>
        <v>2.6543999999999999</v>
      </c>
      <c r="K10" s="197">
        <v>2</v>
      </c>
      <c r="L10" s="197"/>
      <c r="M10" s="197">
        <f>H10</f>
        <v>13.411999999999999</v>
      </c>
      <c r="N10" s="197">
        <f>H10</f>
        <v>13.411999999999999</v>
      </c>
      <c r="O10" s="197">
        <f>E10</f>
        <v>2.6543999999999999</v>
      </c>
      <c r="P10" s="196"/>
      <c r="R10" s="173" t="s">
        <v>1098</v>
      </c>
      <c r="S10" s="158">
        <v>1.2</v>
      </c>
      <c r="T10" s="158">
        <v>1.2</v>
      </c>
      <c r="U10" s="159">
        <f>S10*T10</f>
        <v>1.44</v>
      </c>
      <c r="V10" s="160">
        <v>240</v>
      </c>
    </row>
    <row r="11" spans="1:29" ht="20.100000000000001" customHeight="1" thickBot="1">
      <c r="A11" s="199">
        <v>4</v>
      </c>
      <c r="B11" s="200" t="s">
        <v>1099</v>
      </c>
      <c r="C11" s="201">
        <f>3.34*2+2.39*2</f>
        <v>11.46</v>
      </c>
      <c r="D11" s="202">
        <v>2.6</v>
      </c>
      <c r="E11" s="203">
        <f>3.34*2.39</f>
        <v>7.9825999999999997</v>
      </c>
      <c r="F11" s="204">
        <f t="shared" si="0"/>
        <v>29.796000000000003</v>
      </c>
      <c r="G11" s="204">
        <f>U10+U7</f>
        <v>2.952</v>
      </c>
      <c r="H11" s="204">
        <f t="shared" si="1"/>
        <v>26.844000000000001</v>
      </c>
      <c r="I11" s="204">
        <f t="shared" si="2"/>
        <v>34.826599999999999</v>
      </c>
      <c r="J11" s="203">
        <f>E11</f>
        <v>7.9825999999999997</v>
      </c>
      <c r="K11" s="203"/>
      <c r="L11" s="203">
        <f>H11</f>
        <v>26.844000000000001</v>
      </c>
      <c r="M11" s="203"/>
      <c r="N11" s="203"/>
      <c r="O11" s="203"/>
      <c r="P11" s="202"/>
      <c r="R11" s="172" t="s">
        <v>1100</v>
      </c>
      <c r="S11" s="155">
        <v>0.6</v>
      </c>
      <c r="T11" s="155">
        <v>0.6</v>
      </c>
      <c r="U11" s="156">
        <f t="shared" ref="U11:U23" si="3">S11*T11</f>
        <v>0.36</v>
      </c>
      <c r="V11" s="157">
        <v>120</v>
      </c>
    </row>
    <row r="12" spans="1:29" ht="20.100000000000001" customHeight="1" thickBot="1">
      <c r="A12" s="193">
        <v>5</v>
      </c>
      <c r="B12" s="194" t="s">
        <v>1101</v>
      </c>
      <c r="C12" s="195">
        <f>2.25*2+3.34*2</f>
        <v>11.18</v>
      </c>
      <c r="D12" s="196">
        <v>2.6</v>
      </c>
      <c r="E12" s="197">
        <f>3.34*2.25</f>
        <v>7.5149999999999997</v>
      </c>
      <c r="F12" s="198">
        <f t="shared" si="0"/>
        <v>29.068000000000001</v>
      </c>
      <c r="G12" s="198">
        <f>U10+U7</f>
        <v>2.952</v>
      </c>
      <c r="H12" s="198">
        <f t="shared" si="1"/>
        <v>26.116</v>
      </c>
      <c r="I12" s="198">
        <f t="shared" si="2"/>
        <v>33.631</v>
      </c>
      <c r="J12" s="197">
        <f>E12</f>
        <v>7.5149999999999997</v>
      </c>
      <c r="K12" s="197"/>
      <c r="L12" s="197">
        <f>H12</f>
        <v>26.116</v>
      </c>
      <c r="M12" s="197"/>
      <c r="N12" s="197"/>
      <c r="O12" s="197"/>
      <c r="P12" s="196"/>
      <c r="R12" s="173" t="s">
        <v>1102</v>
      </c>
      <c r="S12" s="158">
        <v>1.2</v>
      </c>
      <c r="T12" s="158">
        <v>1</v>
      </c>
      <c r="U12" s="159">
        <f t="shared" si="3"/>
        <v>1.2</v>
      </c>
      <c r="V12" s="160">
        <v>120</v>
      </c>
    </row>
    <row r="13" spans="1:29" ht="20.100000000000001" customHeight="1" thickBot="1">
      <c r="A13" s="199">
        <v>6</v>
      </c>
      <c r="B13" s="200" t="s">
        <v>1103</v>
      </c>
      <c r="C13" s="201">
        <f>1.34*2+2.25*2</f>
        <v>7.18</v>
      </c>
      <c r="D13" s="202">
        <v>2.6</v>
      </c>
      <c r="E13" s="203">
        <f>1.34*2.25</f>
        <v>3.0150000000000001</v>
      </c>
      <c r="F13" s="204">
        <f t="shared" si="0"/>
        <v>18.667999999999999</v>
      </c>
      <c r="G13" s="204">
        <f>U11+U8</f>
        <v>1.6619999999999999</v>
      </c>
      <c r="H13" s="204">
        <f t="shared" si="1"/>
        <v>17.006</v>
      </c>
      <c r="I13" s="204">
        <f t="shared" si="2"/>
        <v>17.006</v>
      </c>
      <c r="J13" s="203"/>
      <c r="K13" s="203">
        <f>E13</f>
        <v>3.0150000000000001</v>
      </c>
      <c r="L13" s="203"/>
      <c r="M13" s="203">
        <f>H13</f>
        <v>17.006</v>
      </c>
      <c r="N13" s="203">
        <f>H13</f>
        <v>17.006</v>
      </c>
      <c r="O13" s="203"/>
      <c r="P13" s="202"/>
      <c r="R13" s="172" t="s">
        <v>1096</v>
      </c>
      <c r="S13" s="155">
        <v>1.6</v>
      </c>
      <c r="T13" s="155">
        <v>1.2</v>
      </c>
      <c r="U13" s="156">
        <f t="shared" si="3"/>
        <v>1.92</v>
      </c>
      <c r="V13" s="157">
        <v>60</v>
      </c>
    </row>
    <row r="14" spans="1:29" ht="20.100000000000001" customHeight="1" thickBot="1">
      <c r="E14" s="205">
        <f>SUM(E8:E13)</f>
        <v>46.336000000000006</v>
      </c>
      <c r="G14" s="118" t="s">
        <v>1104</v>
      </c>
      <c r="I14" s="205">
        <f t="shared" ref="I14:P14" si="4">SUM(I8:I13)</f>
        <v>198.32300000000001</v>
      </c>
      <c r="J14" s="205">
        <f t="shared" si="4"/>
        <v>43.321000000000005</v>
      </c>
      <c r="K14" s="206">
        <f t="shared" si="4"/>
        <v>7.0150000000000006</v>
      </c>
      <c r="L14" s="205">
        <f t="shared" si="4"/>
        <v>101.5</v>
      </c>
      <c r="M14" s="205">
        <f t="shared" si="4"/>
        <v>53.501999999999995</v>
      </c>
      <c r="N14" s="205">
        <f t="shared" si="4"/>
        <v>53.501999999999995</v>
      </c>
      <c r="O14" s="205">
        <f t="shared" si="4"/>
        <v>8.3424000000000014</v>
      </c>
      <c r="P14" s="207">
        <f t="shared" si="4"/>
        <v>0</v>
      </c>
      <c r="R14" s="173" t="s">
        <v>1098</v>
      </c>
      <c r="S14" s="158">
        <v>1.2</v>
      </c>
      <c r="T14" s="158">
        <v>1.2</v>
      </c>
      <c r="U14" s="159">
        <f t="shared" si="3"/>
        <v>1.44</v>
      </c>
      <c r="V14" s="160">
        <v>120</v>
      </c>
    </row>
    <row r="15" spans="1:29" ht="20.100000000000001" customHeight="1" thickBot="1">
      <c r="I15" s="190">
        <f>I14*120</f>
        <v>23798.760000000002</v>
      </c>
      <c r="J15" s="190">
        <f t="shared" ref="J15:P15" si="5">J14*120</f>
        <v>5198.5200000000004</v>
      </c>
      <c r="K15" s="191">
        <f t="shared" si="5"/>
        <v>841.80000000000007</v>
      </c>
      <c r="L15" s="190">
        <f t="shared" si="5"/>
        <v>12180</v>
      </c>
      <c r="M15" s="190">
        <f t="shared" si="5"/>
        <v>6420.24</v>
      </c>
      <c r="N15" s="190">
        <f t="shared" si="5"/>
        <v>6420.24</v>
      </c>
      <c r="O15" s="190">
        <f t="shared" si="5"/>
        <v>1001.0880000000002</v>
      </c>
      <c r="P15" s="192">
        <f t="shared" si="5"/>
        <v>0</v>
      </c>
      <c r="R15" s="172" t="s">
        <v>1100</v>
      </c>
      <c r="S15" s="155">
        <v>0.6</v>
      </c>
      <c r="T15" s="155">
        <v>0.6</v>
      </c>
      <c r="U15" s="156">
        <f t="shared" si="3"/>
        <v>0.36</v>
      </c>
      <c r="V15" s="157">
        <v>60</v>
      </c>
    </row>
    <row r="16" spans="1:29" ht="20.100000000000001" customHeight="1" thickBot="1">
      <c r="A16" s="116" t="s">
        <v>1105</v>
      </c>
      <c r="R16" s="173" t="s">
        <v>1102</v>
      </c>
      <c r="S16" s="158">
        <v>1.2</v>
      </c>
      <c r="T16" s="158">
        <v>1</v>
      </c>
      <c r="U16" s="159">
        <f t="shared" si="3"/>
        <v>1.2</v>
      </c>
      <c r="V16" s="160">
        <v>60</v>
      </c>
    </row>
    <row r="17" spans="1:29" ht="20.100000000000001" customHeight="1" thickBot="1">
      <c r="A17" s="676" t="s">
        <v>1058</v>
      </c>
      <c r="B17" s="676" t="s">
        <v>1078</v>
      </c>
      <c r="C17" s="676" t="s">
        <v>1079</v>
      </c>
      <c r="D17" s="676" t="s">
        <v>1080</v>
      </c>
      <c r="E17" s="676" t="s">
        <v>1081</v>
      </c>
      <c r="F17" s="676" t="s">
        <v>1082</v>
      </c>
      <c r="G17" s="676" t="s">
        <v>1083</v>
      </c>
      <c r="H17" s="676" t="s">
        <v>1084</v>
      </c>
      <c r="I17" s="676" t="s">
        <v>494</v>
      </c>
      <c r="J17" s="676" t="s">
        <v>1085</v>
      </c>
      <c r="K17" s="676" t="s">
        <v>1086</v>
      </c>
      <c r="L17" s="676" t="s">
        <v>1087</v>
      </c>
      <c r="M17" s="676" t="s">
        <v>500</v>
      </c>
      <c r="N17" s="676" t="s">
        <v>1088</v>
      </c>
      <c r="O17" s="676" t="s">
        <v>1089</v>
      </c>
      <c r="P17" s="676" t="s">
        <v>1090</v>
      </c>
      <c r="R17" s="172" t="s">
        <v>1106</v>
      </c>
      <c r="S17" s="155">
        <v>1.2</v>
      </c>
      <c r="T17" s="155">
        <v>0.9</v>
      </c>
      <c r="U17" s="156">
        <f t="shared" si="3"/>
        <v>1.08</v>
      </c>
      <c r="V17" s="157">
        <f>1*15*2</f>
        <v>30</v>
      </c>
    </row>
    <row r="18" spans="1:29" ht="20.100000000000001" customHeight="1" thickBot="1">
      <c r="A18" s="677"/>
      <c r="B18" s="677"/>
      <c r="C18" s="677"/>
      <c r="D18" s="677"/>
      <c r="E18" s="677"/>
      <c r="F18" s="677"/>
      <c r="G18" s="677"/>
      <c r="H18" s="677"/>
      <c r="I18" s="677"/>
      <c r="J18" s="677"/>
      <c r="K18" s="677"/>
      <c r="L18" s="677"/>
      <c r="M18" s="677"/>
      <c r="N18" s="677"/>
      <c r="O18" s="677"/>
      <c r="P18" s="677"/>
      <c r="R18" s="173" t="s">
        <v>1107</v>
      </c>
      <c r="S18" s="158">
        <v>1.2</v>
      </c>
      <c r="T18" s="158">
        <v>1.2</v>
      </c>
      <c r="U18" s="159">
        <f t="shared" si="3"/>
        <v>1.44</v>
      </c>
      <c r="V18" s="160">
        <f>5+1+2+1</f>
        <v>9</v>
      </c>
    </row>
    <row r="19" spans="1:29" ht="20.100000000000001" customHeight="1" thickBot="1">
      <c r="A19" s="193">
        <v>1</v>
      </c>
      <c r="B19" s="194" t="s">
        <v>1093</v>
      </c>
      <c r="C19" s="195">
        <f>6.77+4.29+2.82+3.4+3.95+0.9</f>
        <v>22.129999999999995</v>
      </c>
      <c r="D19" s="196">
        <v>2.6</v>
      </c>
      <c r="E19" s="197">
        <f>3.95*0.9+4.29*2.82</f>
        <v>15.652799999999999</v>
      </c>
      <c r="F19" s="198">
        <f t="shared" ref="F19:F24" si="6">C19*D19</f>
        <v>57.53799999999999</v>
      </c>
      <c r="G19" s="198">
        <f>U6+U7+U13+U7+U8+U7</f>
        <v>9.48</v>
      </c>
      <c r="H19" s="198">
        <f t="shared" ref="H19:H24" si="7">F19-G19</f>
        <v>48.057999999999993</v>
      </c>
      <c r="I19" s="198">
        <f t="shared" ref="I19:I24" si="8">H19+J19</f>
        <v>63.710799999999992</v>
      </c>
      <c r="J19" s="197">
        <f>E19</f>
        <v>15.652799999999999</v>
      </c>
      <c r="K19" s="197"/>
      <c r="L19" s="197">
        <f>H19</f>
        <v>48.057999999999993</v>
      </c>
      <c r="M19" s="197"/>
      <c r="N19" s="197"/>
      <c r="O19" s="197"/>
      <c r="P19" s="196"/>
      <c r="R19" s="172" t="s">
        <v>1108</v>
      </c>
      <c r="S19" s="155">
        <v>2</v>
      </c>
      <c r="T19" s="155">
        <v>2.2000000000000002</v>
      </c>
      <c r="U19" s="156">
        <f t="shared" si="3"/>
        <v>4.4000000000000004</v>
      </c>
      <c r="V19" s="157">
        <f>1+1+1+1</f>
        <v>4</v>
      </c>
    </row>
    <row r="20" spans="1:29" ht="20.100000000000001" customHeight="1" thickBot="1">
      <c r="A20" s="199">
        <v>2</v>
      </c>
      <c r="B20" s="200" t="s">
        <v>1095</v>
      </c>
      <c r="C20" s="201">
        <f>1.61*2+2.84*2</f>
        <v>8.9</v>
      </c>
      <c r="D20" s="202">
        <v>2.6</v>
      </c>
      <c r="E20" s="203">
        <f>1.61*2.84</f>
        <v>4.5724</v>
      </c>
      <c r="F20" s="204">
        <f t="shared" si="6"/>
        <v>23.14</v>
      </c>
      <c r="G20" s="204">
        <f>U7+0.9*D20</f>
        <v>3.8520000000000003</v>
      </c>
      <c r="H20" s="204">
        <f t="shared" si="7"/>
        <v>19.288</v>
      </c>
      <c r="I20" s="204">
        <f t="shared" si="8"/>
        <v>23.860399999999998</v>
      </c>
      <c r="J20" s="203">
        <f>E20</f>
        <v>4.5724</v>
      </c>
      <c r="K20" s="203">
        <v>2</v>
      </c>
      <c r="L20" s="203"/>
      <c r="M20" s="203">
        <f>H20</f>
        <v>19.288</v>
      </c>
      <c r="N20" s="203">
        <f>M20</f>
        <v>19.288</v>
      </c>
      <c r="O20" s="203">
        <f>E20</f>
        <v>4.5724</v>
      </c>
      <c r="P20" s="202"/>
      <c r="R20" s="173" t="s">
        <v>1107</v>
      </c>
      <c r="S20" s="158">
        <v>1.7</v>
      </c>
      <c r="T20" s="158">
        <v>1.2</v>
      </c>
      <c r="U20" s="159">
        <f t="shared" si="3"/>
        <v>2.04</v>
      </c>
      <c r="V20" s="160">
        <f>1+1</f>
        <v>2</v>
      </c>
    </row>
    <row r="21" spans="1:29" s="101" customFormat="1" ht="20.100000000000001" customHeight="1" thickBot="1">
      <c r="A21" s="193">
        <v>3</v>
      </c>
      <c r="B21" s="194" t="s">
        <v>1097</v>
      </c>
      <c r="C21" s="195">
        <f>1.34*2+1.61*2</f>
        <v>5.9</v>
      </c>
      <c r="D21" s="196">
        <v>2.6</v>
      </c>
      <c r="E21" s="197">
        <f>1.34*1.61</f>
        <v>2.1574000000000004</v>
      </c>
      <c r="F21" s="198">
        <f t="shared" si="6"/>
        <v>15.340000000000002</v>
      </c>
      <c r="G21" s="198">
        <f>U16+0.9*D21</f>
        <v>3.54</v>
      </c>
      <c r="H21" s="198">
        <f t="shared" si="7"/>
        <v>11.8</v>
      </c>
      <c r="I21" s="198">
        <f t="shared" si="8"/>
        <v>13.957400000000002</v>
      </c>
      <c r="J21" s="197">
        <f>E21</f>
        <v>2.1574000000000004</v>
      </c>
      <c r="K21" s="197">
        <v>2</v>
      </c>
      <c r="L21" s="197"/>
      <c r="M21" s="197">
        <f>H21</f>
        <v>11.8</v>
      </c>
      <c r="N21" s="197">
        <f>H21</f>
        <v>11.8</v>
      </c>
      <c r="O21" s="197">
        <f>E21</f>
        <v>2.1574000000000004</v>
      </c>
      <c r="P21" s="196"/>
      <c r="Q21" s="102"/>
      <c r="R21" s="172" t="s">
        <v>1103</v>
      </c>
      <c r="S21" s="155">
        <v>0.6</v>
      </c>
      <c r="T21" s="155">
        <v>0.7</v>
      </c>
      <c r="U21" s="156">
        <f t="shared" si="3"/>
        <v>0.42</v>
      </c>
      <c r="V21" s="157">
        <f>2+1</f>
        <v>3</v>
      </c>
    </row>
    <row r="22" spans="1:29" s="101" customFormat="1" ht="20.100000000000001" customHeight="1" thickBot="1">
      <c r="A22" s="199">
        <v>4</v>
      </c>
      <c r="B22" s="200" t="s">
        <v>1099</v>
      </c>
      <c r="C22" s="201">
        <f>4.29*2+2.42*2</f>
        <v>13.42</v>
      </c>
      <c r="D22" s="202">
        <v>2.6</v>
      </c>
      <c r="E22" s="203">
        <f>4.29*2.42</f>
        <v>10.3818</v>
      </c>
      <c r="F22" s="204">
        <f t="shared" si="6"/>
        <v>34.892000000000003</v>
      </c>
      <c r="G22" s="204">
        <f>U7+U14</f>
        <v>2.952</v>
      </c>
      <c r="H22" s="204">
        <f t="shared" si="7"/>
        <v>31.940000000000005</v>
      </c>
      <c r="I22" s="204">
        <f t="shared" si="8"/>
        <v>42.321800000000003</v>
      </c>
      <c r="J22" s="203">
        <f>E22</f>
        <v>10.3818</v>
      </c>
      <c r="K22" s="203"/>
      <c r="L22" s="203">
        <f>H22</f>
        <v>31.940000000000005</v>
      </c>
      <c r="M22" s="203"/>
      <c r="N22" s="203"/>
      <c r="O22" s="203"/>
      <c r="P22" s="202"/>
      <c r="Q22" s="102"/>
      <c r="R22" s="173" t="s">
        <v>1109</v>
      </c>
      <c r="S22" s="158">
        <v>4.5</v>
      </c>
      <c r="T22" s="158">
        <v>1.1000000000000001</v>
      </c>
      <c r="U22" s="159">
        <f t="shared" si="3"/>
        <v>4.95</v>
      </c>
      <c r="V22" s="160">
        <v>1</v>
      </c>
    </row>
    <row r="23" spans="1:29" ht="20.100000000000001" customHeight="1" thickBot="1">
      <c r="A23" s="193">
        <v>5</v>
      </c>
      <c r="B23" s="194" t="s">
        <v>1101</v>
      </c>
      <c r="C23" s="195">
        <f>2.42*2+3.29*2</f>
        <v>11.42</v>
      </c>
      <c r="D23" s="196">
        <v>2.6</v>
      </c>
      <c r="E23" s="197">
        <f>3.29*2.42</f>
        <v>7.9618000000000002</v>
      </c>
      <c r="F23" s="198">
        <f t="shared" si="6"/>
        <v>29.692</v>
      </c>
      <c r="G23" s="198">
        <f>U14+U7</f>
        <v>2.952</v>
      </c>
      <c r="H23" s="198">
        <f t="shared" si="7"/>
        <v>26.740000000000002</v>
      </c>
      <c r="I23" s="198">
        <f t="shared" si="8"/>
        <v>34.701800000000006</v>
      </c>
      <c r="J23" s="197">
        <f>E23</f>
        <v>7.9618000000000002</v>
      </c>
      <c r="K23" s="197"/>
      <c r="L23" s="197">
        <f>H23</f>
        <v>26.740000000000002</v>
      </c>
      <c r="M23" s="197"/>
      <c r="N23" s="197"/>
      <c r="O23" s="197"/>
      <c r="P23" s="196"/>
      <c r="R23" s="172" t="s">
        <v>1108</v>
      </c>
      <c r="S23" s="155">
        <v>0.8</v>
      </c>
      <c r="T23" s="155">
        <v>2.2000000000000002</v>
      </c>
      <c r="U23" s="156">
        <f t="shared" si="3"/>
        <v>1.7600000000000002</v>
      </c>
      <c r="V23" s="157">
        <f>1</f>
        <v>1</v>
      </c>
      <c r="AC23" s="101"/>
    </row>
    <row r="24" spans="1:29" ht="20.100000000000001" customHeight="1" thickBot="1">
      <c r="A24" s="199">
        <v>6</v>
      </c>
      <c r="B24" s="200" t="s">
        <v>1103</v>
      </c>
      <c r="C24" s="201">
        <f>1.33*2+3.28*2</f>
        <v>9.2199999999999989</v>
      </c>
      <c r="D24" s="202">
        <v>2.6</v>
      </c>
      <c r="E24" s="203">
        <f>1.33*3.28</f>
        <v>4.3624000000000001</v>
      </c>
      <c r="F24" s="204">
        <f t="shared" si="6"/>
        <v>23.971999999999998</v>
      </c>
      <c r="G24" s="204">
        <f>U15+U8</f>
        <v>1.6619999999999999</v>
      </c>
      <c r="H24" s="204">
        <f t="shared" si="7"/>
        <v>22.31</v>
      </c>
      <c r="I24" s="204">
        <f t="shared" si="8"/>
        <v>22.31</v>
      </c>
      <c r="J24" s="203"/>
      <c r="K24" s="203">
        <f>E24</f>
        <v>4.3624000000000001</v>
      </c>
      <c r="L24" s="203"/>
      <c r="M24" s="203">
        <f>H24</f>
        <v>22.31</v>
      </c>
      <c r="N24" s="203">
        <f>H24</f>
        <v>22.31</v>
      </c>
      <c r="O24" s="203"/>
      <c r="P24" s="202"/>
      <c r="R24" s="173"/>
      <c r="S24" s="158"/>
      <c r="T24" s="158"/>
      <c r="U24" s="159"/>
      <c r="V24" s="160"/>
      <c r="AC24" s="127"/>
    </row>
    <row r="25" spans="1:29" ht="20.100000000000001" customHeight="1" thickBot="1">
      <c r="E25" s="205">
        <f>SUM(E19:E24)</f>
        <v>45.088600000000007</v>
      </c>
      <c r="G25" s="118" t="s">
        <v>1104</v>
      </c>
      <c r="I25" s="205">
        <f t="shared" ref="I25:P25" si="9">SUM(I19:I24)</f>
        <v>200.86220000000003</v>
      </c>
      <c r="J25" s="205">
        <f t="shared" si="9"/>
        <v>40.726200000000006</v>
      </c>
      <c r="K25" s="206">
        <f t="shared" si="9"/>
        <v>8.3624000000000009</v>
      </c>
      <c r="L25" s="205">
        <f t="shared" si="9"/>
        <v>106.738</v>
      </c>
      <c r="M25" s="205">
        <f t="shared" si="9"/>
        <v>53.397999999999996</v>
      </c>
      <c r="N25" s="205">
        <f t="shared" si="9"/>
        <v>53.397999999999996</v>
      </c>
      <c r="O25" s="205">
        <f t="shared" si="9"/>
        <v>6.7298000000000009</v>
      </c>
      <c r="P25" s="207">
        <f t="shared" si="9"/>
        <v>0</v>
      </c>
      <c r="R25" s="176" t="s">
        <v>1110</v>
      </c>
      <c r="S25" s="177">
        <v>0.9</v>
      </c>
      <c r="T25" s="177">
        <v>2.2000000000000002</v>
      </c>
      <c r="U25" s="178">
        <f>S25*T25</f>
        <v>1.9800000000000002</v>
      </c>
      <c r="V25" s="179">
        <f>2*15*2</f>
        <v>60</v>
      </c>
    </row>
    <row r="26" spans="1:29" ht="20.100000000000001" customHeight="1" thickBot="1">
      <c r="I26" s="190">
        <f>I25*60</f>
        <v>12051.732000000002</v>
      </c>
      <c r="J26" s="190">
        <f t="shared" ref="J26:P26" si="10">J25*60</f>
        <v>2443.5720000000001</v>
      </c>
      <c r="K26" s="191">
        <f t="shared" si="10"/>
        <v>501.74400000000003</v>
      </c>
      <c r="L26" s="190">
        <f t="shared" si="10"/>
        <v>6404.28</v>
      </c>
      <c r="M26" s="190">
        <f t="shared" si="10"/>
        <v>3203.8799999999997</v>
      </c>
      <c r="N26" s="190">
        <f t="shared" si="10"/>
        <v>3203.8799999999997</v>
      </c>
      <c r="O26" s="191">
        <f t="shared" si="10"/>
        <v>403.78800000000007</v>
      </c>
      <c r="P26" s="192">
        <f t="shared" si="10"/>
        <v>0</v>
      </c>
      <c r="Q26" s="101"/>
      <c r="R26" s="147" t="s">
        <v>1111</v>
      </c>
      <c r="S26" s="161">
        <v>1.2</v>
      </c>
      <c r="T26" s="161">
        <v>2.2000000000000002</v>
      </c>
      <c r="U26" s="162">
        <f>S26*T26</f>
        <v>2.64</v>
      </c>
      <c r="V26" s="163">
        <f>2*15*2</f>
        <v>60</v>
      </c>
    </row>
    <row r="27" spans="1:29" ht="20.100000000000001" customHeight="1">
      <c r="E27" s="136"/>
      <c r="G27" s="118"/>
      <c r="I27" s="136"/>
      <c r="J27" s="136"/>
      <c r="K27" s="137"/>
      <c r="L27" s="136"/>
      <c r="M27" s="136"/>
      <c r="N27" s="136"/>
      <c r="O27" s="136"/>
      <c r="P27" s="138"/>
      <c r="Q27" s="101"/>
      <c r="W27" s="174" t="s">
        <v>1112</v>
      </c>
    </row>
    <row r="28" spans="1:29" ht="20.100000000000001" customHeight="1" thickBot="1">
      <c r="A28" s="116" t="s">
        <v>1113</v>
      </c>
      <c r="W28" s="133">
        <f>U9*V9+U10*V10+U11+V11+U12*V12+U13*V13+U14*V14+U15*V15+U16*V16+U17*V17+U18*V18+U19*V19+U20*V20+U21*V21+U22*V22+U23*V23+U24*V24</f>
        <v>1354.5699999999997</v>
      </c>
    </row>
    <row r="29" spans="1:29" ht="20.100000000000001" customHeight="1">
      <c r="A29" s="676" t="s">
        <v>1058</v>
      </c>
      <c r="B29" s="676" t="s">
        <v>1078</v>
      </c>
      <c r="C29" s="676" t="s">
        <v>1079</v>
      </c>
      <c r="D29" s="676" t="s">
        <v>1080</v>
      </c>
      <c r="E29" s="676" t="s">
        <v>1081</v>
      </c>
      <c r="F29" s="676" t="s">
        <v>1082</v>
      </c>
      <c r="G29" s="676" t="s">
        <v>1083</v>
      </c>
      <c r="H29" s="676" t="s">
        <v>1084</v>
      </c>
      <c r="I29" s="676" t="s">
        <v>494</v>
      </c>
      <c r="J29" s="676" t="s">
        <v>1085</v>
      </c>
      <c r="K29" s="676" t="s">
        <v>1086</v>
      </c>
      <c r="L29" s="676" t="s">
        <v>1087</v>
      </c>
      <c r="M29" s="676" t="s">
        <v>500</v>
      </c>
      <c r="N29" s="676" t="s">
        <v>1088</v>
      </c>
      <c r="O29" s="676" t="s">
        <v>1089</v>
      </c>
      <c r="P29" s="676" t="s">
        <v>1090</v>
      </c>
    </row>
    <row r="30" spans="1:29" ht="20.100000000000001" customHeight="1" thickBot="1">
      <c r="A30" s="677"/>
      <c r="B30" s="677"/>
      <c r="C30" s="677"/>
      <c r="D30" s="677"/>
      <c r="E30" s="677"/>
      <c r="F30" s="677"/>
      <c r="G30" s="677"/>
      <c r="H30" s="677"/>
      <c r="I30" s="677"/>
      <c r="J30" s="677"/>
      <c r="K30" s="677"/>
      <c r="L30" s="677"/>
      <c r="M30" s="677"/>
      <c r="N30" s="677"/>
      <c r="O30" s="677"/>
      <c r="P30" s="677"/>
      <c r="R30" s="116" t="s">
        <v>1114</v>
      </c>
      <c r="S30" s="101"/>
      <c r="T30" s="101"/>
      <c r="U30" s="101"/>
      <c r="V30" s="101"/>
      <c r="Y30" s="101"/>
    </row>
    <row r="31" spans="1:29" ht="20.100000000000001" customHeight="1" thickBot="1">
      <c r="A31" s="106">
        <v>1</v>
      </c>
      <c r="B31" s="107" t="s">
        <v>1115</v>
      </c>
      <c r="C31" s="109">
        <f>(3.84*4+1.2*4+0.6+0.6)*36</f>
        <v>768.96000000000015</v>
      </c>
      <c r="D31" s="114">
        <v>2.6</v>
      </c>
      <c r="E31" s="111">
        <f>(3.84*3.84-1.2*1.2+0.6*1.64)*36</f>
        <v>514.42560000000003</v>
      </c>
      <c r="F31" s="111">
        <f>C31*D31</f>
        <v>1999.2960000000005</v>
      </c>
      <c r="G31" s="111">
        <f>(U17+U25)*36</f>
        <v>110.16000000000003</v>
      </c>
      <c r="H31" s="111">
        <f>F31-G31</f>
        <v>1889.1360000000004</v>
      </c>
      <c r="I31" s="111">
        <f>H31+J31</f>
        <v>2403.5616000000005</v>
      </c>
      <c r="J31" s="115">
        <f>E31</f>
        <v>514.42560000000003</v>
      </c>
      <c r="K31" s="115"/>
      <c r="L31" s="115">
        <f>H31</f>
        <v>1889.1360000000004</v>
      </c>
      <c r="M31" s="115"/>
      <c r="N31" s="115"/>
      <c r="O31" s="115"/>
      <c r="P31" s="114"/>
      <c r="R31" s="124"/>
      <c r="S31" s="103" t="s">
        <v>1116</v>
      </c>
      <c r="T31" s="126">
        <v>4904</v>
      </c>
      <c r="U31" s="679" t="s">
        <v>1117</v>
      </c>
      <c r="V31" s="101"/>
    </row>
    <row r="32" spans="1:29" ht="20.100000000000001" customHeight="1" thickBot="1">
      <c r="A32" s="105">
        <v>2</v>
      </c>
      <c r="B32" s="108" t="s">
        <v>1118</v>
      </c>
      <c r="C32" s="110">
        <f>(2.4*2+1.5*2)*36</f>
        <v>280.8</v>
      </c>
      <c r="D32" s="117">
        <v>2.6</v>
      </c>
      <c r="E32" s="112">
        <f>2.4*1.5*36</f>
        <v>129.6</v>
      </c>
      <c r="F32" s="112">
        <f>C32*D32</f>
        <v>730.08</v>
      </c>
      <c r="G32" s="112">
        <f>(U25+U25)*36</f>
        <v>142.56</v>
      </c>
      <c r="H32" s="112">
        <f>F32-G32</f>
        <v>587.52</v>
      </c>
      <c r="I32" s="112">
        <f>H32+J32</f>
        <v>717.12</v>
      </c>
      <c r="J32" s="144">
        <f>E32</f>
        <v>129.6</v>
      </c>
      <c r="K32" s="144"/>
      <c r="L32" s="144">
        <f>H32</f>
        <v>587.52</v>
      </c>
      <c r="M32" s="144"/>
      <c r="N32" s="144"/>
      <c r="O32" s="144"/>
      <c r="P32" s="117"/>
      <c r="R32" s="123"/>
      <c r="S32" s="103" t="s">
        <v>1119</v>
      </c>
      <c r="T32" s="125">
        <f>E14*120+E25*60</f>
        <v>8265.6360000000004</v>
      </c>
      <c r="U32" s="679"/>
      <c r="V32" s="134">
        <f>31.43*13.68</f>
        <v>429.9624</v>
      </c>
    </row>
    <row r="33" spans="1:25" ht="20.100000000000001" customHeight="1" thickBot="1">
      <c r="A33" s="106">
        <v>3</v>
      </c>
      <c r="B33" s="107" t="s">
        <v>1120</v>
      </c>
      <c r="C33" s="109">
        <f>(2.01*2+1.71*2)*72</f>
        <v>535.67999999999995</v>
      </c>
      <c r="D33" s="114">
        <v>2.6</v>
      </c>
      <c r="E33" s="111">
        <f>2.01*1.71*72</f>
        <v>247.47119999999998</v>
      </c>
      <c r="F33" s="111">
        <f>C33*D33</f>
        <v>1392.768</v>
      </c>
      <c r="G33" s="111">
        <f>U26*72</f>
        <v>190.08</v>
      </c>
      <c r="H33" s="111">
        <f>F33-G33</f>
        <v>1202.6880000000001</v>
      </c>
      <c r="I33" s="111">
        <f>H33+J33</f>
        <v>1202.6880000000001</v>
      </c>
      <c r="J33" s="115"/>
      <c r="K33" s="115"/>
      <c r="L33" s="115"/>
      <c r="M33" s="115"/>
      <c r="N33" s="115"/>
      <c r="O33" s="115"/>
      <c r="P33" s="114"/>
      <c r="R33" s="123"/>
      <c r="S33" s="103" t="s">
        <v>1121</v>
      </c>
      <c r="T33" s="125">
        <f>E60</f>
        <v>8666.8071999999993</v>
      </c>
    </row>
    <row r="34" spans="1:25" ht="20.100000000000001" customHeight="1" thickBot="1">
      <c r="A34" s="105">
        <v>2</v>
      </c>
      <c r="B34" s="108" t="s">
        <v>1122</v>
      </c>
      <c r="C34" s="110">
        <f>(13.51+2.37+14.79+2.14)*30</f>
        <v>984.29999999999984</v>
      </c>
      <c r="D34" s="117">
        <v>2.6</v>
      </c>
      <c r="E34" s="112">
        <f>(14.79*2.37)*30</f>
        <v>1051.569</v>
      </c>
      <c r="F34" s="112">
        <f>C34*D34</f>
        <v>2559.1799999999998</v>
      </c>
      <c r="G34" s="112">
        <f>(U6+U8+U25+U6+U6+U26+U26+U6+U6+U6)*30</f>
        <v>566.82000000000005</v>
      </c>
      <c r="H34" s="112">
        <f>F34-G34</f>
        <v>1992.3599999999997</v>
      </c>
      <c r="I34" s="112">
        <f>H34+J34</f>
        <v>3043.9289999999996</v>
      </c>
      <c r="J34" s="144">
        <f>E34</f>
        <v>1051.569</v>
      </c>
      <c r="K34" s="144"/>
      <c r="L34" s="144">
        <f>H34</f>
        <v>1992.3599999999997</v>
      </c>
      <c r="M34" s="144"/>
      <c r="N34" s="144"/>
      <c r="O34" s="144">
        <f t="shared" ref="O34:O49" si="11">E34</f>
        <v>1051.569</v>
      </c>
      <c r="P34" s="117">
        <f t="shared" ref="P34:P49" si="12">C34</f>
        <v>984.29999999999984</v>
      </c>
      <c r="R34" s="123"/>
      <c r="S34" s="103"/>
      <c r="T34" s="126"/>
      <c r="W34" s="101"/>
      <c r="X34" s="101"/>
    </row>
    <row r="35" spans="1:25" ht="20.100000000000001" customHeight="1" thickBot="1">
      <c r="A35" s="106">
        <v>4</v>
      </c>
      <c r="B35" s="107" t="s">
        <v>1123</v>
      </c>
      <c r="C35" s="109">
        <f>(1.52*2+1*2)*30</f>
        <v>151.19999999999999</v>
      </c>
      <c r="D35" s="114">
        <v>2.6</v>
      </c>
      <c r="E35" s="111">
        <f>(1.52*1)*30</f>
        <v>45.6</v>
      </c>
      <c r="F35" s="111">
        <f t="shared" ref="F35:F41" si="13">C35*D35</f>
        <v>393.12</v>
      </c>
      <c r="G35" s="111">
        <f>U8*30</f>
        <v>39.06</v>
      </c>
      <c r="H35" s="111">
        <f t="shared" ref="H35:H41" si="14">F35-G35</f>
        <v>354.06</v>
      </c>
      <c r="I35" s="111">
        <f t="shared" ref="I35:I41" si="15">H35+J35</f>
        <v>399.66</v>
      </c>
      <c r="J35" s="115">
        <f>E35</f>
        <v>45.6</v>
      </c>
      <c r="K35" s="115"/>
      <c r="L35" s="115">
        <f>H35</f>
        <v>354.06</v>
      </c>
      <c r="M35" s="115"/>
      <c r="N35" s="115"/>
      <c r="O35" s="115">
        <f t="shared" si="11"/>
        <v>45.6</v>
      </c>
      <c r="P35" s="114">
        <f t="shared" si="12"/>
        <v>151.19999999999999</v>
      </c>
      <c r="R35" s="123"/>
      <c r="S35" s="103"/>
      <c r="T35" s="126"/>
    </row>
    <row r="36" spans="1:25" ht="20.100000000000001" customHeight="1" thickBot="1">
      <c r="A36" s="105">
        <v>5</v>
      </c>
      <c r="B36" s="108" t="s">
        <v>36</v>
      </c>
      <c r="C36" s="110">
        <f>4.89+13.54+4.65+2.3+3.18+0.7+6.3+2.3+3.34</f>
        <v>41.199999999999989</v>
      </c>
      <c r="D36" s="117">
        <v>2.6</v>
      </c>
      <c r="E36" s="112">
        <f>4.89*13.54+(3.18+6.3)*2.3</f>
        <v>88.014599999999987</v>
      </c>
      <c r="F36" s="112">
        <f t="shared" si="13"/>
        <v>107.11999999999998</v>
      </c>
      <c r="G36" s="112">
        <f>U18*5+U19+U20+U7+U7+U6</f>
        <v>18.386000000000003</v>
      </c>
      <c r="H36" s="112">
        <f t="shared" si="14"/>
        <v>88.73399999999998</v>
      </c>
      <c r="I36" s="112">
        <f t="shared" si="15"/>
        <v>88.73399999999998</v>
      </c>
      <c r="J36" s="144"/>
      <c r="K36" s="144">
        <f t="shared" ref="K36:K41" si="16">E36</f>
        <v>88.014599999999987</v>
      </c>
      <c r="L36" s="144">
        <f t="shared" ref="L36:L49" si="17">H36</f>
        <v>88.73399999999998</v>
      </c>
      <c r="M36" s="144"/>
      <c r="N36" s="144"/>
      <c r="O36" s="144">
        <f t="shared" si="11"/>
        <v>88.014599999999987</v>
      </c>
      <c r="P36" s="117">
        <f t="shared" si="12"/>
        <v>41.199999999999989</v>
      </c>
      <c r="R36" s="123"/>
      <c r="S36" s="103" t="s">
        <v>112</v>
      </c>
      <c r="T36" s="131">
        <f>SUM(T32:T33)+124.81</f>
        <v>17057.253200000003</v>
      </c>
    </row>
    <row r="37" spans="1:25" ht="20.100000000000001" customHeight="1" thickBot="1">
      <c r="A37" s="106">
        <v>6</v>
      </c>
      <c r="B37" s="107" t="s">
        <v>1124</v>
      </c>
      <c r="C37" s="109">
        <f>1.48*2+1.47*2</f>
        <v>5.9</v>
      </c>
      <c r="D37" s="114">
        <v>2.6</v>
      </c>
      <c r="E37" s="111">
        <f>1.48*1.47</f>
        <v>2.1755999999999998</v>
      </c>
      <c r="F37" s="111">
        <f t="shared" si="13"/>
        <v>15.340000000000002</v>
      </c>
      <c r="G37" s="111">
        <f>U21+U8</f>
        <v>1.722</v>
      </c>
      <c r="H37" s="111">
        <f t="shared" si="14"/>
        <v>13.618000000000002</v>
      </c>
      <c r="I37" s="111">
        <f t="shared" si="15"/>
        <v>13.618000000000002</v>
      </c>
      <c r="J37" s="115"/>
      <c r="K37" s="115">
        <f t="shared" si="16"/>
        <v>2.1755999999999998</v>
      </c>
      <c r="L37" s="115">
        <f t="shared" si="17"/>
        <v>13.618000000000002</v>
      </c>
      <c r="M37" s="115"/>
      <c r="N37" s="115"/>
      <c r="O37" s="115">
        <f t="shared" si="11"/>
        <v>2.1755999999999998</v>
      </c>
      <c r="P37" s="114">
        <f t="shared" si="12"/>
        <v>5.9</v>
      </c>
    </row>
    <row r="38" spans="1:25" ht="20.100000000000001" customHeight="1" thickBot="1">
      <c r="A38" s="105">
        <v>7</v>
      </c>
      <c r="B38" s="108" t="s">
        <v>1125</v>
      </c>
      <c r="C38" s="110">
        <f>1.27*2+1.48*2</f>
        <v>5.5</v>
      </c>
      <c r="D38" s="117">
        <v>2.6</v>
      </c>
      <c r="E38" s="112">
        <f>1.48*1.27</f>
        <v>1.8795999999999999</v>
      </c>
      <c r="F38" s="112">
        <f t="shared" si="13"/>
        <v>14.3</v>
      </c>
      <c r="G38" s="112">
        <f>U8</f>
        <v>1.302</v>
      </c>
      <c r="H38" s="112">
        <f t="shared" si="14"/>
        <v>12.998000000000001</v>
      </c>
      <c r="I38" s="112">
        <f t="shared" si="15"/>
        <v>12.998000000000001</v>
      </c>
      <c r="J38" s="144"/>
      <c r="K38" s="144">
        <f t="shared" si="16"/>
        <v>1.8795999999999999</v>
      </c>
      <c r="L38" s="144">
        <f t="shared" si="17"/>
        <v>12.998000000000001</v>
      </c>
      <c r="M38" s="144"/>
      <c r="N38" s="144"/>
      <c r="O38" s="144">
        <f t="shared" si="11"/>
        <v>1.8795999999999999</v>
      </c>
      <c r="P38" s="117">
        <f t="shared" si="12"/>
        <v>5.5</v>
      </c>
      <c r="R38" s="148"/>
      <c r="S38" s="164"/>
      <c r="T38" s="164"/>
      <c r="U38" s="165"/>
      <c r="V38" s="166"/>
    </row>
    <row r="39" spans="1:25" s="101" customFormat="1" ht="20.100000000000001" customHeight="1" thickBot="1">
      <c r="A39" s="106">
        <v>8</v>
      </c>
      <c r="B39" s="107" t="s">
        <v>1126</v>
      </c>
      <c r="C39" s="109">
        <f>1.54*2+2.84*2</f>
        <v>8.76</v>
      </c>
      <c r="D39" s="114">
        <v>2.6</v>
      </c>
      <c r="E39" s="111">
        <f>1.54*2.84</f>
        <v>4.3735999999999997</v>
      </c>
      <c r="F39" s="111">
        <f t="shared" si="13"/>
        <v>22.776</v>
      </c>
      <c r="G39" s="111">
        <f>U21+U6</f>
        <v>2.1419999999999999</v>
      </c>
      <c r="H39" s="111">
        <f t="shared" si="14"/>
        <v>20.634</v>
      </c>
      <c r="I39" s="111">
        <f t="shared" si="15"/>
        <v>20.634</v>
      </c>
      <c r="J39" s="115"/>
      <c r="K39" s="115">
        <f t="shared" si="16"/>
        <v>4.3735999999999997</v>
      </c>
      <c r="L39" s="115">
        <f t="shared" si="17"/>
        <v>20.634</v>
      </c>
      <c r="M39" s="115"/>
      <c r="N39" s="115"/>
      <c r="O39" s="115">
        <f t="shared" si="11"/>
        <v>4.3735999999999997</v>
      </c>
      <c r="P39" s="114">
        <f t="shared" si="12"/>
        <v>8.76</v>
      </c>
      <c r="Q39" s="102"/>
      <c r="R39" s="116" t="s">
        <v>1127</v>
      </c>
      <c r="S39" s="102"/>
      <c r="W39" s="102"/>
      <c r="X39" s="102"/>
      <c r="Y39" s="102"/>
    </row>
    <row r="40" spans="1:25" ht="20.100000000000001" customHeight="1" thickBot="1">
      <c r="A40" s="105">
        <v>9</v>
      </c>
      <c r="B40" s="108" t="s">
        <v>1128</v>
      </c>
      <c r="C40" s="110">
        <f>3.25*2+2.35*2</f>
        <v>11.2</v>
      </c>
      <c r="D40" s="117">
        <v>2.6</v>
      </c>
      <c r="E40" s="112">
        <f>3.25*2.35</f>
        <v>7.6375000000000002</v>
      </c>
      <c r="F40" s="112">
        <f t="shared" si="13"/>
        <v>29.119999999999997</v>
      </c>
      <c r="G40" s="112">
        <f>U7+U18</f>
        <v>2.952</v>
      </c>
      <c r="H40" s="112">
        <f t="shared" si="14"/>
        <v>26.167999999999999</v>
      </c>
      <c r="I40" s="112">
        <f t="shared" si="15"/>
        <v>26.167999999999999</v>
      </c>
      <c r="J40" s="144"/>
      <c r="K40" s="144">
        <f t="shared" si="16"/>
        <v>7.6375000000000002</v>
      </c>
      <c r="L40" s="144">
        <f t="shared" si="17"/>
        <v>26.167999999999999</v>
      </c>
      <c r="M40" s="144"/>
      <c r="N40" s="144"/>
      <c r="O40" s="144">
        <f t="shared" si="11"/>
        <v>7.6375000000000002</v>
      </c>
      <c r="P40" s="117">
        <f t="shared" si="12"/>
        <v>11.2</v>
      </c>
      <c r="T40" s="684" t="s">
        <v>1129</v>
      </c>
      <c r="U40" s="684" t="s">
        <v>1130</v>
      </c>
      <c r="V40" s="686" t="s">
        <v>1131</v>
      </c>
      <c r="X40" s="101"/>
    </row>
    <row r="41" spans="1:25" ht="20.100000000000001" customHeight="1" thickBot="1">
      <c r="A41" s="106">
        <v>10</v>
      </c>
      <c r="B41" s="107" t="s">
        <v>1132</v>
      </c>
      <c r="C41" s="109">
        <f>3.27*2+6.38*2</f>
        <v>19.3</v>
      </c>
      <c r="D41" s="114">
        <v>2.6</v>
      </c>
      <c r="E41" s="111">
        <f>3.27*6.38</f>
        <v>20.8626</v>
      </c>
      <c r="F41" s="111">
        <f t="shared" si="13"/>
        <v>50.180000000000007</v>
      </c>
      <c r="G41" s="111">
        <f>U7</f>
        <v>1.512</v>
      </c>
      <c r="H41" s="111">
        <f t="shared" si="14"/>
        <v>48.668000000000006</v>
      </c>
      <c r="I41" s="111">
        <f t="shared" si="15"/>
        <v>48.668000000000006</v>
      </c>
      <c r="J41" s="115"/>
      <c r="K41" s="115">
        <f t="shared" si="16"/>
        <v>20.8626</v>
      </c>
      <c r="L41" s="115">
        <f t="shared" si="17"/>
        <v>48.668000000000006</v>
      </c>
      <c r="M41" s="115"/>
      <c r="N41" s="115"/>
      <c r="O41" s="115">
        <f t="shared" si="11"/>
        <v>20.8626</v>
      </c>
      <c r="P41" s="114">
        <f t="shared" si="12"/>
        <v>19.3</v>
      </c>
      <c r="T41" s="685"/>
      <c r="U41" s="685"/>
      <c r="V41" s="687"/>
    </row>
    <row r="42" spans="1:25" ht="20.100000000000001" customHeight="1" thickBot="1">
      <c r="A42" s="105">
        <v>11</v>
      </c>
      <c r="B42" s="108" t="s">
        <v>1133</v>
      </c>
      <c r="C42" s="110">
        <f>3.52*2+3.54*2</f>
        <v>14.120000000000001</v>
      </c>
      <c r="D42" s="117">
        <v>2.6</v>
      </c>
      <c r="E42" s="112">
        <f>3.54*3.52</f>
        <v>12.460800000000001</v>
      </c>
      <c r="F42" s="112">
        <f t="shared" ref="F42:F49" si="18">C42*D42</f>
        <v>36.712000000000003</v>
      </c>
      <c r="G42" s="112">
        <f>U26+U26+U7+U25+U25+U19</f>
        <v>15.152000000000001</v>
      </c>
      <c r="H42" s="112">
        <f t="shared" ref="H42:H49" si="19">F42-G42</f>
        <v>21.560000000000002</v>
      </c>
      <c r="I42" s="112">
        <f t="shared" ref="I42:I49" si="20">H42+J42</f>
        <v>34.020800000000001</v>
      </c>
      <c r="J42" s="144">
        <f>E42</f>
        <v>12.460800000000001</v>
      </c>
      <c r="K42" s="144"/>
      <c r="L42" s="144">
        <f t="shared" si="17"/>
        <v>21.560000000000002</v>
      </c>
      <c r="M42" s="144"/>
      <c r="N42" s="144"/>
      <c r="O42" s="144">
        <f t="shared" si="11"/>
        <v>12.460800000000001</v>
      </c>
      <c r="P42" s="117">
        <f t="shared" si="12"/>
        <v>14.120000000000001</v>
      </c>
      <c r="R42" s="680" t="s">
        <v>494</v>
      </c>
      <c r="S42" s="681"/>
      <c r="T42" s="143">
        <f>I15+I26</f>
        <v>35850.492000000006</v>
      </c>
      <c r="U42" s="143">
        <f>I60</f>
        <v>8570.2582000000002</v>
      </c>
      <c r="V42" s="167">
        <f t="shared" ref="V42:V47" si="21">SUM(T42:U42)</f>
        <v>44420.750200000009</v>
      </c>
      <c r="Y42" s="101"/>
    </row>
    <row r="43" spans="1:25" ht="20.100000000000001" customHeight="1" thickBot="1">
      <c r="A43" s="106">
        <v>12</v>
      </c>
      <c r="B43" s="107" t="s">
        <v>1134</v>
      </c>
      <c r="C43" s="109">
        <f>4.89+13.54+4.65+2.3+3.18+0.7+6.3+2.3+3.34</f>
        <v>41.199999999999989</v>
      </c>
      <c r="D43" s="114">
        <v>2.6</v>
      </c>
      <c r="E43" s="111">
        <f>4.89*13.54+(3.18+6.3)*2.3</f>
        <v>88.014599999999987</v>
      </c>
      <c r="F43" s="111">
        <f t="shared" si="18"/>
        <v>107.11999999999998</v>
      </c>
      <c r="G43" s="111">
        <f>U18+U19+U18+U6+U8+U8+U20</f>
        <v>13.645999999999997</v>
      </c>
      <c r="H43" s="111">
        <f t="shared" si="19"/>
        <v>93.473999999999975</v>
      </c>
      <c r="I43" s="111">
        <f t="shared" si="20"/>
        <v>93.473999999999975</v>
      </c>
      <c r="J43" s="115"/>
      <c r="K43" s="115">
        <f t="shared" ref="K43:K48" si="22">E43</f>
        <v>88.014599999999987</v>
      </c>
      <c r="L43" s="115">
        <f t="shared" si="17"/>
        <v>93.473999999999975</v>
      </c>
      <c r="M43" s="115"/>
      <c r="N43" s="115"/>
      <c r="O43" s="115">
        <f t="shared" si="11"/>
        <v>88.014599999999987</v>
      </c>
      <c r="P43" s="114">
        <f t="shared" si="12"/>
        <v>41.199999999999989</v>
      </c>
      <c r="R43" s="682" t="s">
        <v>504</v>
      </c>
      <c r="S43" s="683"/>
      <c r="T43" s="122">
        <f>J15+L15+J26+L26</f>
        <v>26226.371999999999</v>
      </c>
      <c r="U43" s="122">
        <f>J60+L60</f>
        <v>7091.3582000000006</v>
      </c>
      <c r="V43" s="167">
        <f t="shared" si="21"/>
        <v>33317.730199999998</v>
      </c>
    </row>
    <row r="44" spans="1:25" ht="20.100000000000001" customHeight="1" thickBot="1">
      <c r="A44" s="105">
        <v>13</v>
      </c>
      <c r="B44" s="108" t="s">
        <v>1124</v>
      </c>
      <c r="C44" s="110">
        <f>1.48*2+1.47*2</f>
        <v>5.9</v>
      </c>
      <c r="D44" s="117">
        <v>2.6</v>
      </c>
      <c r="E44" s="112">
        <f>1.48*1.47</f>
        <v>2.1755999999999998</v>
      </c>
      <c r="F44" s="112">
        <f t="shared" si="18"/>
        <v>15.340000000000002</v>
      </c>
      <c r="G44" s="112">
        <f>U21+U8</f>
        <v>1.722</v>
      </c>
      <c r="H44" s="112">
        <f t="shared" si="19"/>
        <v>13.618000000000002</v>
      </c>
      <c r="I44" s="112">
        <f t="shared" si="20"/>
        <v>13.618000000000002</v>
      </c>
      <c r="J44" s="144"/>
      <c r="K44" s="144">
        <f t="shared" si="22"/>
        <v>2.1755999999999998</v>
      </c>
      <c r="L44" s="144">
        <f t="shared" si="17"/>
        <v>13.618000000000002</v>
      </c>
      <c r="M44" s="144"/>
      <c r="N44" s="144"/>
      <c r="O44" s="144">
        <f t="shared" si="11"/>
        <v>2.1755999999999998</v>
      </c>
      <c r="P44" s="117">
        <f t="shared" si="12"/>
        <v>5.9</v>
      </c>
      <c r="R44" s="680" t="s">
        <v>1086</v>
      </c>
      <c r="S44" s="681"/>
      <c r="T44" s="143">
        <f>K15+K26</f>
        <v>1343.5440000000001</v>
      </c>
      <c r="U44" s="111">
        <f>K60</f>
        <v>249.887</v>
      </c>
      <c r="V44" s="167">
        <f t="shared" si="21"/>
        <v>1593.431</v>
      </c>
      <c r="W44" s="101"/>
    </row>
    <row r="45" spans="1:25" ht="20.100000000000001" customHeight="1" thickBot="1">
      <c r="A45" s="106">
        <v>14</v>
      </c>
      <c r="B45" s="107" t="s">
        <v>1125</v>
      </c>
      <c r="C45" s="109">
        <f>1.27*2+1.48*2</f>
        <v>5.5</v>
      </c>
      <c r="D45" s="114">
        <v>2.6</v>
      </c>
      <c r="E45" s="111">
        <f>1.48*1.27</f>
        <v>1.8795999999999999</v>
      </c>
      <c r="F45" s="111">
        <f t="shared" si="18"/>
        <v>14.3</v>
      </c>
      <c r="G45" s="111">
        <f>+U8</f>
        <v>1.302</v>
      </c>
      <c r="H45" s="111">
        <f t="shared" si="19"/>
        <v>12.998000000000001</v>
      </c>
      <c r="I45" s="111">
        <f t="shared" si="20"/>
        <v>12.998000000000001</v>
      </c>
      <c r="J45" s="115"/>
      <c r="K45" s="115">
        <f t="shared" si="22"/>
        <v>1.8795999999999999</v>
      </c>
      <c r="L45" s="115">
        <f t="shared" si="17"/>
        <v>12.998000000000001</v>
      </c>
      <c r="M45" s="115"/>
      <c r="N45" s="115"/>
      <c r="O45" s="115">
        <f t="shared" si="11"/>
        <v>1.8795999999999999</v>
      </c>
      <c r="P45" s="114">
        <f t="shared" si="12"/>
        <v>5.5</v>
      </c>
      <c r="R45" s="682" t="s">
        <v>500</v>
      </c>
      <c r="S45" s="683"/>
      <c r="T45" s="122">
        <f>M15+M26</f>
        <v>9624.119999999999</v>
      </c>
      <c r="U45" s="175">
        <f>M60</f>
        <v>276.21199999999999</v>
      </c>
      <c r="V45" s="167">
        <f t="shared" si="21"/>
        <v>9900.3319999999985</v>
      </c>
      <c r="W45" s="101"/>
    </row>
    <row r="46" spans="1:25" ht="20.100000000000001" customHeight="1" thickBot="1">
      <c r="A46" s="105">
        <v>15</v>
      </c>
      <c r="B46" s="108" t="s">
        <v>1126</v>
      </c>
      <c r="C46" s="110">
        <f>1.54*2+2.84*2</f>
        <v>8.76</v>
      </c>
      <c r="D46" s="117">
        <v>2.6</v>
      </c>
      <c r="E46" s="112">
        <f>1.54*2.84</f>
        <v>4.3735999999999997</v>
      </c>
      <c r="F46" s="112">
        <f t="shared" si="18"/>
        <v>22.776</v>
      </c>
      <c r="G46" s="112">
        <f>+U21+U6</f>
        <v>2.1419999999999999</v>
      </c>
      <c r="H46" s="112">
        <f t="shared" si="19"/>
        <v>20.634</v>
      </c>
      <c r="I46" s="112">
        <f t="shared" si="20"/>
        <v>20.634</v>
      </c>
      <c r="J46" s="144"/>
      <c r="K46" s="144">
        <f t="shared" si="22"/>
        <v>4.3735999999999997</v>
      </c>
      <c r="L46" s="144">
        <f t="shared" si="17"/>
        <v>20.634</v>
      </c>
      <c r="M46" s="144"/>
      <c r="N46" s="144"/>
      <c r="O46" s="144">
        <f t="shared" si="11"/>
        <v>4.3735999999999997</v>
      </c>
      <c r="P46" s="117">
        <f t="shared" si="12"/>
        <v>8.76</v>
      </c>
      <c r="R46" s="680" t="s">
        <v>1088</v>
      </c>
      <c r="S46" s="681"/>
      <c r="T46" s="143">
        <f>N15+N26</f>
        <v>9624.119999999999</v>
      </c>
      <c r="U46" s="111">
        <f>N60</f>
        <v>0</v>
      </c>
      <c r="V46" s="167">
        <f t="shared" si="21"/>
        <v>9624.119999999999</v>
      </c>
    </row>
    <row r="47" spans="1:25" ht="20.100000000000001" customHeight="1" thickBot="1">
      <c r="A47" s="106">
        <v>16</v>
      </c>
      <c r="B47" s="107" t="s">
        <v>1135</v>
      </c>
      <c r="C47" s="109">
        <f>3.25*2+2.35*2</f>
        <v>11.2</v>
      </c>
      <c r="D47" s="114">
        <v>2.6</v>
      </c>
      <c r="E47" s="111">
        <f>3.25*2.35</f>
        <v>7.6375000000000002</v>
      </c>
      <c r="F47" s="111">
        <f t="shared" si="18"/>
        <v>29.119999999999997</v>
      </c>
      <c r="G47" s="111">
        <f>+U18+U7</f>
        <v>2.952</v>
      </c>
      <c r="H47" s="111">
        <f t="shared" si="19"/>
        <v>26.167999999999999</v>
      </c>
      <c r="I47" s="111">
        <f t="shared" si="20"/>
        <v>26.167999999999999</v>
      </c>
      <c r="J47" s="115"/>
      <c r="K47" s="115">
        <f t="shared" si="22"/>
        <v>7.6375000000000002</v>
      </c>
      <c r="L47" s="115">
        <f t="shared" si="17"/>
        <v>26.167999999999999</v>
      </c>
      <c r="M47" s="115"/>
      <c r="N47" s="115"/>
      <c r="O47" s="115">
        <f t="shared" si="11"/>
        <v>7.6375000000000002</v>
      </c>
      <c r="P47" s="114">
        <f t="shared" si="12"/>
        <v>11.2</v>
      </c>
      <c r="Q47" s="101"/>
      <c r="R47" s="682" t="s">
        <v>1089</v>
      </c>
      <c r="S47" s="683"/>
      <c r="T47" s="122">
        <f>O15+O26</f>
        <v>1404.8760000000002</v>
      </c>
      <c r="U47" s="175">
        <f>O60+P60*0.5</f>
        <v>2058.7075999999997</v>
      </c>
      <c r="V47" s="167">
        <f t="shared" si="21"/>
        <v>3463.5835999999999</v>
      </c>
    </row>
    <row r="48" spans="1:25" ht="20.100000000000001" customHeight="1" thickBot="1">
      <c r="A48" s="105">
        <v>17</v>
      </c>
      <c r="B48" s="108" t="s">
        <v>1136</v>
      </c>
      <c r="C48" s="110">
        <f>3.27*2+6.38*2</f>
        <v>19.3</v>
      </c>
      <c r="D48" s="117">
        <v>2.6</v>
      </c>
      <c r="E48" s="112">
        <f>3.27*6.38</f>
        <v>20.8626</v>
      </c>
      <c r="F48" s="112">
        <f t="shared" si="18"/>
        <v>50.180000000000007</v>
      </c>
      <c r="G48" s="112">
        <f>+U7</f>
        <v>1.512</v>
      </c>
      <c r="H48" s="112">
        <f t="shared" si="19"/>
        <v>48.668000000000006</v>
      </c>
      <c r="I48" s="112">
        <f t="shared" si="20"/>
        <v>48.668000000000006</v>
      </c>
      <c r="J48" s="144"/>
      <c r="K48" s="144">
        <f t="shared" si="22"/>
        <v>20.8626</v>
      </c>
      <c r="L48" s="144">
        <f t="shared" si="17"/>
        <v>48.668000000000006</v>
      </c>
      <c r="M48" s="144"/>
      <c r="N48" s="144"/>
      <c r="O48" s="144">
        <f t="shared" si="11"/>
        <v>20.8626</v>
      </c>
      <c r="P48" s="117">
        <f t="shared" si="12"/>
        <v>19.3</v>
      </c>
    </row>
    <row r="49" spans="1:26" s="101" customFormat="1" ht="20.100000000000001" customHeight="1" thickBot="1">
      <c r="A49" s="106">
        <v>18</v>
      </c>
      <c r="B49" s="107" t="s">
        <v>1137</v>
      </c>
      <c r="C49" s="109">
        <f>3.52*2+3.54*2</f>
        <v>14.120000000000001</v>
      </c>
      <c r="D49" s="114">
        <v>2.6</v>
      </c>
      <c r="E49" s="111">
        <f>3.54*3.52</f>
        <v>12.460800000000001</v>
      </c>
      <c r="F49" s="111">
        <f t="shared" si="18"/>
        <v>36.712000000000003</v>
      </c>
      <c r="G49" s="111">
        <f>+U25+U25+U7+U26+U26+U19</f>
        <v>15.152000000000001</v>
      </c>
      <c r="H49" s="111">
        <f t="shared" si="19"/>
        <v>21.560000000000002</v>
      </c>
      <c r="I49" s="111">
        <f t="shared" si="20"/>
        <v>34.020800000000001</v>
      </c>
      <c r="J49" s="115">
        <f>E49</f>
        <v>12.460800000000001</v>
      </c>
      <c r="K49" s="115"/>
      <c r="L49" s="115">
        <f t="shared" si="17"/>
        <v>21.560000000000002</v>
      </c>
      <c r="M49" s="115"/>
      <c r="N49" s="115"/>
      <c r="O49" s="115">
        <f t="shared" si="11"/>
        <v>12.460800000000001</v>
      </c>
      <c r="P49" s="114">
        <f t="shared" si="12"/>
        <v>14.120000000000001</v>
      </c>
      <c r="Q49" s="102"/>
      <c r="R49" s="116" t="s">
        <v>1138</v>
      </c>
      <c r="S49" s="102"/>
      <c r="T49" s="102"/>
      <c r="U49" s="102"/>
      <c r="V49" s="102"/>
      <c r="W49" s="102"/>
      <c r="X49" s="102"/>
      <c r="Y49" s="102"/>
      <c r="Z49" s="102"/>
    </row>
    <row r="50" spans="1:26" ht="20.100000000000001" customHeight="1" thickBot="1">
      <c r="A50" s="105">
        <v>19</v>
      </c>
      <c r="B50" s="108" t="s">
        <v>1139</v>
      </c>
      <c r="C50" s="110">
        <f>10.89*2+11.22*2+3.83*2+4.03</f>
        <v>55.91</v>
      </c>
      <c r="D50" s="117">
        <v>2.6</v>
      </c>
      <c r="E50" s="112">
        <f>10.89*11.22+4.03*3.83</f>
        <v>137.62070000000003</v>
      </c>
      <c r="F50" s="112">
        <f t="shared" ref="F50:F56" si="23">C50*D50</f>
        <v>145.36599999999999</v>
      </c>
      <c r="G50" s="112">
        <f>U26+U26+U25</f>
        <v>7.2600000000000007</v>
      </c>
      <c r="H50" s="112">
        <f t="shared" ref="H50:H56" si="24">F50-G50</f>
        <v>138.10599999999999</v>
      </c>
      <c r="I50" s="112">
        <f>H50+J50</f>
        <v>138.10599999999999</v>
      </c>
      <c r="J50" s="144"/>
      <c r="K50" s="144"/>
      <c r="L50" s="144"/>
      <c r="M50" s="144">
        <f>H50</f>
        <v>138.10599999999999</v>
      </c>
      <c r="N50" s="144"/>
      <c r="O50" s="144"/>
      <c r="P50" s="117"/>
      <c r="R50" s="123"/>
      <c r="S50" s="129" t="s">
        <v>1140</v>
      </c>
      <c r="T50" s="130">
        <f>31.43*2+13.68*2</f>
        <v>90.22</v>
      </c>
    </row>
    <row r="51" spans="1:26" ht="20.100000000000001" customHeight="1" thickBot="1">
      <c r="A51" s="106">
        <v>20</v>
      </c>
      <c r="B51" s="107" t="s">
        <v>1141</v>
      </c>
      <c r="C51" s="109">
        <f>C50</f>
        <v>55.91</v>
      </c>
      <c r="D51" s="114">
        <v>2.6</v>
      </c>
      <c r="E51" s="111">
        <f>E50</f>
        <v>137.62070000000003</v>
      </c>
      <c r="F51" s="111">
        <f t="shared" si="23"/>
        <v>145.36599999999999</v>
      </c>
      <c r="G51" s="111">
        <f>G50</f>
        <v>7.2600000000000007</v>
      </c>
      <c r="H51" s="111">
        <f t="shared" si="24"/>
        <v>138.10599999999999</v>
      </c>
      <c r="I51" s="111">
        <f>H51+J51</f>
        <v>138.10599999999999</v>
      </c>
      <c r="J51" s="115"/>
      <c r="K51" s="115"/>
      <c r="L51" s="115"/>
      <c r="M51" s="115">
        <f>H51</f>
        <v>138.10599999999999</v>
      </c>
      <c r="N51" s="115"/>
      <c r="O51" s="115"/>
      <c r="P51" s="114"/>
      <c r="R51" s="123"/>
      <c r="S51" s="129" t="s">
        <v>1142</v>
      </c>
      <c r="T51" s="130">
        <f>2.72*15+1.5</f>
        <v>42.300000000000004</v>
      </c>
    </row>
    <row r="52" spans="1:26" ht="20.100000000000001" customHeight="1" thickBot="1">
      <c r="A52" s="105">
        <v>21</v>
      </c>
      <c r="B52" s="108" t="s">
        <v>1143</v>
      </c>
      <c r="C52" s="110">
        <f>C55</f>
        <v>185.17</v>
      </c>
      <c r="D52" s="117">
        <v>2.6</v>
      </c>
      <c r="E52" s="180">
        <f>E55-SUM(E36:E49)</f>
        <v>1857.4914000000003</v>
      </c>
      <c r="F52" s="112">
        <f t="shared" si="23"/>
        <v>481.44200000000001</v>
      </c>
      <c r="G52" s="112"/>
      <c r="H52" s="112">
        <f t="shared" si="24"/>
        <v>481.44200000000001</v>
      </c>
      <c r="I52" s="112"/>
      <c r="J52" s="144"/>
      <c r="K52" s="144"/>
      <c r="L52" s="144"/>
      <c r="M52" s="144"/>
      <c r="N52" s="144"/>
      <c r="O52" s="144"/>
      <c r="P52" s="117"/>
      <c r="R52" s="123"/>
      <c r="S52" s="129" t="s">
        <v>1144</v>
      </c>
      <c r="T52" s="127">
        <f>U9*4+U10*8+U11*4+U12*4+U13*2+U14*4+U15*2+U16*2+U17</f>
        <v>41.16</v>
      </c>
      <c r="U52" s="127">
        <f>T52*15</f>
        <v>617.4</v>
      </c>
      <c r="V52" s="123" t="s">
        <v>1145</v>
      </c>
      <c r="W52" s="101"/>
    </row>
    <row r="53" spans="1:26" ht="20.100000000000001" customHeight="1" thickBot="1">
      <c r="A53" s="106">
        <v>22</v>
      </c>
      <c r="B53" s="107" t="s">
        <v>1109</v>
      </c>
      <c r="C53" s="109">
        <f>3*2+1.5*2</f>
        <v>9</v>
      </c>
      <c r="D53" s="114">
        <v>2.6</v>
      </c>
      <c r="E53" s="111">
        <f>3*1.5</f>
        <v>4.5</v>
      </c>
      <c r="F53" s="111">
        <f t="shared" si="23"/>
        <v>23.400000000000002</v>
      </c>
      <c r="G53" s="111">
        <f>U22+U23+U8</f>
        <v>8.0120000000000005</v>
      </c>
      <c r="H53" s="111">
        <f t="shared" si="24"/>
        <v>15.388000000000002</v>
      </c>
      <c r="I53" s="111">
        <f>H53+J53</f>
        <v>19.888000000000002</v>
      </c>
      <c r="J53" s="115">
        <f>E53</f>
        <v>4.5</v>
      </c>
      <c r="K53" s="115"/>
      <c r="L53" s="115">
        <f>H53</f>
        <v>15.388000000000002</v>
      </c>
      <c r="M53" s="115"/>
      <c r="N53" s="115"/>
      <c r="O53" s="115">
        <f>E53</f>
        <v>4.5</v>
      </c>
      <c r="P53" s="114">
        <f>C53</f>
        <v>9</v>
      </c>
      <c r="U53" s="101"/>
    </row>
    <row r="54" spans="1:26" ht="20.100000000000001" customHeight="1" thickBot="1">
      <c r="A54" s="105">
        <v>23</v>
      </c>
      <c r="B54" s="108" t="s">
        <v>1103</v>
      </c>
      <c r="C54" s="110">
        <f>1.5*2+1*2</f>
        <v>5</v>
      </c>
      <c r="D54" s="117">
        <v>2.6</v>
      </c>
      <c r="E54" s="112">
        <f>1.5*1</f>
        <v>1.5</v>
      </c>
      <c r="F54" s="112">
        <f t="shared" si="23"/>
        <v>13</v>
      </c>
      <c r="G54" s="112">
        <f>U21+U8</f>
        <v>1.722</v>
      </c>
      <c r="H54" s="112">
        <f t="shared" si="24"/>
        <v>11.278</v>
      </c>
      <c r="I54" s="112">
        <f>H54+J54</f>
        <v>12.778</v>
      </c>
      <c r="J54" s="144">
        <f>E54</f>
        <v>1.5</v>
      </c>
      <c r="K54" s="144"/>
      <c r="L54" s="144">
        <f>H54</f>
        <v>11.278</v>
      </c>
      <c r="M54" s="144"/>
      <c r="N54" s="144"/>
      <c r="O54" s="144">
        <f>E54</f>
        <v>1.5</v>
      </c>
      <c r="P54" s="117">
        <f>C54</f>
        <v>5</v>
      </c>
      <c r="S54" s="103" t="s">
        <v>1146</v>
      </c>
      <c r="T54" s="167">
        <f>(T50*T51)-U52</f>
        <v>3198.9060000000004</v>
      </c>
    </row>
    <row r="55" spans="1:26" ht="20.100000000000001" customHeight="1" thickBot="1">
      <c r="A55" s="106">
        <v>24</v>
      </c>
      <c r="B55" s="107" t="s">
        <v>1147</v>
      </c>
      <c r="C55" s="109">
        <f>26.26+5.85+10.51+47.45+44+51.1</f>
        <v>185.17</v>
      </c>
      <c r="D55" s="114">
        <v>2.6</v>
      </c>
      <c r="E55" s="111">
        <v>2132.3000000000002</v>
      </c>
      <c r="F55" s="111">
        <f t="shared" si="23"/>
        <v>481.44200000000001</v>
      </c>
      <c r="G55" s="111"/>
      <c r="H55" s="111">
        <f t="shared" si="24"/>
        <v>481.44200000000001</v>
      </c>
      <c r="I55" s="111"/>
      <c r="J55" s="115"/>
      <c r="K55" s="115"/>
      <c r="L55" s="115"/>
      <c r="M55" s="115"/>
      <c r="N55" s="115"/>
      <c r="O55" s="115"/>
      <c r="P55" s="114"/>
    </row>
    <row r="56" spans="1:26" ht="20.100000000000001" customHeight="1" thickBot="1">
      <c r="A56" s="105">
        <v>25</v>
      </c>
      <c r="B56" s="108" t="s">
        <v>1148</v>
      </c>
      <c r="C56" s="110">
        <f>C55</f>
        <v>185.17</v>
      </c>
      <c r="D56" s="117">
        <v>2.6</v>
      </c>
      <c r="E56" s="112">
        <f>E55</f>
        <v>2132.3000000000002</v>
      </c>
      <c r="F56" s="112">
        <f t="shared" si="23"/>
        <v>481.44200000000001</v>
      </c>
      <c r="G56" s="112"/>
      <c r="H56" s="112">
        <f t="shared" si="24"/>
        <v>481.44200000000001</v>
      </c>
      <c r="I56" s="112"/>
      <c r="J56" s="144"/>
      <c r="K56" s="144"/>
      <c r="L56" s="144"/>
      <c r="M56" s="144"/>
      <c r="N56" s="144"/>
      <c r="O56" s="144"/>
      <c r="P56" s="117"/>
      <c r="R56" s="116" t="s">
        <v>1149</v>
      </c>
    </row>
    <row r="57" spans="1:26" ht="20.100000000000001" customHeight="1" thickBot="1">
      <c r="A57" s="106">
        <v>26</v>
      </c>
      <c r="B57" s="107"/>
      <c r="C57" s="109"/>
      <c r="D57" s="114"/>
      <c r="E57" s="111"/>
      <c r="F57" s="111"/>
      <c r="G57" s="111"/>
      <c r="H57" s="111"/>
      <c r="I57" s="111"/>
      <c r="J57" s="115"/>
      <c r="K57" s="115"/>
      <c r="L57" s="115"/>
      <c r="M57" s="115"/>
      <c r="N57" s="115"/>
      <c r="O57" s="115"/>
      <c r="P57" s="114"/>
      <c r="Q57" s="101"/>
      <c r="S57" s="103" t="s">
        <v>1150</v>
      </c>
      <c r="T57" s="139">
        <f>(8.19+3.64+0.7+2.98+5.48+3.34*3+1.99+1.58+1)*4+(7.18+1+4.29+11.11+11.11+4.29+1.33+3.29+3.29+2.42+4.29+4.29)*2+3.84+1.2*4+3.84+0.6+1.2+1+1.52+2.4+3.4+2.01*4</f>
        <v>288.7399999999999</v>
      </c>
    </row>
    <row r="58" spans="1:26" ht="20.100000000000001" customHeight="1" thickBot="1">
      <c r="A58" s="105">
        <v>27</v>
      </c>
      <c r="B58" s="108"/>
      <c r="C58" s="110"/>
      <c r="D58" s="117"/>
      <c r="E58" s="112"/>
      <c r="F58" s="112"/>
      <c r="G58" s="112"/>
      <c r="H58" s="112"/>
      <c r="I58" s="112"/>
      <c r="J58" s="144"/>
      <c r="K58" s="144"/>
      <c r="L58" s="144"/>
      <c r="M58" s="144"/>
      <c r="N58" s="144"/>
      <c r="O58" s="144"/>
      <c r="P58" s="117"/>
      <c r="S58" s="103" t="s">
        <v>1151</v>
      </c>
      <c r="T58" s="127">
        <f>T57*2.6</f>
        <v>750.72399999999971</v>
      </c>
      <c r="W58" s="101"/>
    </row>
    <row r="59" spans="1:26" s="101" customFormat="1" ht="20.100000000000001" customHeight="1" thickBot="1">
      <c r="A59" s="106">
        <v>28</v>
      </c>
      <c r="B59" s="107"/>
      <c r="C59" s="109"/>
      <c r="D59" s="114"/>
      <c r="E59" s="111"/>
      <c r="F59" s="111"/>
      <c r="G59" s="111"/>
      <c r="H59" s="111"/>
      <c r="I59" s="111"/>
      <c r="J59" s="115"/>
      <c r="K59" s="115"/>
      <c r="L59" s="115"/>
      <c r="M59" s="115"/>
      <c r="N59" s="115"/>
      <c r="O59" s="115"/>
      <c r="P59" s="114"/>
      <c r="Q59" s="102"/>
      <c r="R59" s="102"/>
      <c r="S59" s="103" t="s">
        <v>1152</v>
      </c>
      <c r="T59" s="128">
        <f>T58*17</f>
        <v>12762.307999999995</v>
      </c>
      <c r="U59" s="102"/>
      <c r="V59" s="102"/>
      <c r="W59" s="102"/>
      <c r="X59" s="102"/>
      <c r="Y59" s="102"/>
      <c r="Z59" s="102"/>
    </row>
    <row r="60" spans="1:26" ht="20.100000000000001" customHeight="1" thickBot="1">
      <c r="E60" s="119">
        <f>SUM(E31:E59)</f>
        <v>8666.8071999999993</v>
      </c>
      <c r="G60" s="118" t="s">
        <v>1153</v>
      </c>
      <c r="I60" s="119">
        <f>SUM(I31:I59)</f>
        <v>8570.2582000000002</v>
      </c>
      <c r="J60" s="119">
        <f>SUM(J31:J59)</f>
        <v>1772.1161999999999</v>
      </c>
      <c r="K60" s="120">
        <f>SUM(K31:K56)</f>
        <v>249.887</v>
      </c>
      <c r="L60" s="119">
        <f>SUM(L31:L59)</f>
        <v>5319.2420000000002</v>
      </c>
      <c r="M60" s="119">
        <f>SUM(M31:M59)</f>
        <v>276.21199999999999</v>
      </c>
      <c r="N60" s="119">
        <f>SUM(N31:N56)</f>
        <v>0</v>
      </c>
      <c r="O60" s="119">
        <f>SUM(O31:O59)</f>
        <v>1377.9775999999997</v>
      </c>
      <c r="P60" s="121">
        <f>SUM(P31:P59)</f>
        <v>1361.4599999999998</v>
      </c>
      <c r="S60" s="103" t="s">
        <v>1154</v>
      </c>
      <c r="T60" s="131">
        <f>T59</f>
        <v>12762.307999999995</v>
      </c>
      <c r="W60" s="130"/>
    </row>
    <row r="61" spans="1:26" ht="20.100000000000001" customHeight="1">
      <c r="W61" s="130"/>
    </row>
    <row r="62" spans="1:26" ht="20.100000000000001" customHeight="1">
      <c r="W62" s="127"/>
    </row>
    <row r="63" spans="1:26" ht="20.100000000000001" customHeight="1">
      <c r="W63" s="127"/>
    </row>
    <row r="64" spans="1:26" ht="20.100000000000001" customHeight="1">
      <c r="V64" s="129"/>
    </row>
    <row r="65" spans="1:26" ht="20.100000000000001" customHeight="1">
      <c r="V65" s="129"/>
      <c r="Z65" s="101"/>
    </row>
    <row r="66" spans="1:26" ht="20.100000000000001" customHeight="1">
      <c r="V66" s="129"/>
      <c r="Y66" s="101"/>
    </row>
    <row r="67" spans="1:26" ht="20.100000000000001" customHeight="1">
      <c r="V67" s="103"/>
      <c r="X67" s="101"/>
    </row>
    <row r="70" spans="1:26" ht="20.100000000000001" customHeight="1">
      <c r="Q70" s="101"/>
      <c r="W70" s="101"/>
    </row>
    <row r="71" spans="1:26" ht="20.100000000000001" customHeight="1">
      <c r="W71" s="101"/>
    </row>
    <row r="72" spans="1:26" s="101" customFormat="1" ht="20.100000000000001" customHeight="1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4" spans="1:26" ht="20.100000000000001" customHeight="1">
      <c r="R74" s="101"/>
      <c r="S74" s="101"/>
      <c r="T74" s="101"/>
      <c r="U74" s="101"/>
      <c r="V74" s="101"/>
    </row>
    <row r="75" spans="1:26" ht="20.100000000000001" customHeight="1">
      <c r="R75" s="101"/>
      <c r="S75" s="101"/>
      <c r="T75" s="101"/>
      <c r="U75" s="101"/>
      <c r="V75" s="101"/>
    </row>
    <row r="76" spans="1:26" ht="20.100000000000001" customHeight="1">
      <c r="U76" s="101"/>
    </row>
    <row r="77" spans="1:26" ht="20.100000000000001" customHeight="1">
      <c r="U77" s="127"/>
    </row>
    <row r="78" spans="1:26" ht="20.100000000000001" customHeight="1">
      <c r="Z78" s="101"/>
    </row>
    <row r="79" spans="1:26" ht="20.100000000000001" customHeight="1">
      <c r="X79" s="101"/>
      <c r="Y79" s="101"/>
    </row>
    <row r="80" spans="1:26" ht="20.100000000000001" customHeight="1">
      <c r="X80" s="101"/>
      <c r="Y80" s="101"/>
    </row>
    <row r="83" spans="1:26" ht="20.100000000000001" customHeight="1">
      <c r="Q83" s="101"/>
    </row>
    <row r="85" spans="1:26" s="101" customFormat="1" ht="20.100000000000001" customHeight="1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23"/>
      <c r="S85" s="103"/>
      <c r="T85" s="102"/>
      <c r="U85" s="102"/>
      <c r="V85" s="102"/>
      <c r="W85" s="102"/>
      <c r="X85" s="102"/>
      <c r="Y85" s="102"/>
      <c r="Z85" s="102"/>
    </row>
    <row r="86" spans="1:26" ht="20.100000000000001" customHeight="1">
      <c r="W86" s="101"/>
    </row>
    <row r="87" spans="1:26" ht="20.100000000000001" customHeight="1">
      <c r="W87" s="101"/>
    </row>
    <row r="88" spans="1:26" ht="20.100000000000001" customHeight="1">
      <c r="W88" s="101"/>
    </row>
    <row r="89" spans="1:26" ht="20.100000000000001" customHeight="1">
      <c r="W89" s="127"/>
    </row>
    <row r="90" spans="1:26" ht="20.100000000000001" customHeight="1">
      <c r="R90" s="101"/>
      <c r="T90" s="101"/>
      <c r="U90" s="101"/>
      <c r="V90" s="101"/>
    </row>
    <row r="91" spans="1:26" ht="20.100000000000001" customHeight="1">
      <c r="R91" s="101"/>
      <c r="S91" s="101"/>
      <c r="T91" s="101"/>
      <c r="U91" s="101"/>
      <c r="V91" s="101"/>
      <c r="Z91" s="101"/>
    </row>
    <row r="92" spans="1:26" ht="20.100000000000001" customHeight="1">
      <c r="Z92" s="101"/>
    </row>
    <row r="95" spans="1:26" ht="20.100000000000001" customHeight="1">
      <c r="X95" s="101"/>
      <c r="Y95" s="101"/>
    </row>
    <row r="96" spans="1:26" ht="20.100000000000001" customHeight="1">
      <c r="Q96" s="101"/>
      <c r="X96" s="101"/>
      <c r="Y96" s="101"/>
    </row>
    <row r="97" spans="1:26" ht="20.100000000000001" customHeight="1">
      <c r="Q97" s="101"/>
    </row>
    <row r="98" spans="1:26" s="101" customFormat="1" ht="20.100000000000001" customHeight="1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spans="1:26" s="101" customFormat="1" ht="20.100000000000001" customHeight="1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3" spans="1:26" ht="20.100000000000001" customHeight="1">
      <c r="W103" s="101"/>
    </row>
    <row r="104" spans="1:26" ht="20.100000000000001" customHeight="1">
      <c r="W104" s="101"/>
    </row>
    <row r="105" spans="1:26" ht="20.100000000000001" customHeight="1">
      <c r="W105" s="101"/>
    </row>
    <row r="106" spans="1:26" ht="20.100000000000001" customHeight="1">
      <c r="W106" s="127"/>
    </row>
    <row r="107" spans="1:26" ht="20.100000000000001" customHeight="1">
      <c r="R107" s="101"/>
      <c r="S107" s="101"/>
      <c r="T107" s="101"/>
      <c r="U107" s="101"/>
      <c r="V107" s="101"/>
      <c r="Z107" s="101"/>
    </row>
    <row r="108" spans="1:26" ht="20.100000000000001" customHeight="1">
      <c r="R108" s="101"/>
      <c r="S108" s="101"/>
      <c r="T108" s="101"/>
      <c r="U108" s="101"/>
      <c r="V108" s="101"/>
      <c r="Z108" s="101"/>
    </row>
    <row r="112" spans="1:26" ht="20.100000000000001" customHeight="1">
      <c r="Q112" s="101"/>
      <c r="X112" s="101"/>
      <c r="Y112" s="101"/>
    </row>
    <row r="113" spans="1:26" ht="20.100000000000001" customHeight="1">
      <c r="Q113" s="101"/>
      <c r="X113" s="101"/>
      <c r="Y113" s="101"/>
    </row>
    <row r="114" spans="1:26" s="101" customFormat="1" ht="20.100000000000001" customHeight="1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spans="1:26" s="101" customFormat="1" ht="20.100000000000001" customHeight="1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21" spans="1:26" ht="20.100000000000001" customHeight="1">
      <c r="W121" s="101"/>
    </row>
    <row r="122" spans="1:26" ht="20.100000000000001" customHeight="1" thickBot="1"/>
    <row r="123" spans="1:26" ht="20.100000000000001" customHeight="1">
      <c r="R123" s="148"/>
      <c r="S123" s="164"/>
      <c r="T123" s="164"/>
      <c r="U123" s="165"/>
      <c r="V123" s="166"/>
    </row>
    <row r="124" spans="1:26" ht="20.100000000000001" customHeight="1">
      <c r="R124" s="101"/>
      <c r="Z124" s="101"/>
    </row>
    <row r="125" spans="1:26" ht="20.100000000000001" customHeight="1">
      <c r="R125" s="101"/>
      <c r="S125" s="101"/>
      <c r="T125" s="101"/>
      <c r="U125" s="101"/>
      <c r="V125" s="101"/>
      <c r="Z125" s="101"/>
    </row>
    <row r="129" spans="1:26" ht="20.100000000000001" customHeight="1">
      <c r="Q129" s="101"/>
    </row>
    <row r="130" spans="1:26" ht="20.100000000000001" customHeight="1">
      <c r="Q130" s="101"/>
      <c r="X130" s="101"/>
      <c r="Y130" s="101"/>
    </row>
    <row r="131" spans="1:26" s="101" customFormat="1" ht="20.100000000000001" customHeight="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spans="1:26" s="101" customFormat="1" ht="20.100000000000001" customHeight="1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4" spans="1:26" ht="20.100000000000001" customHeight="1">
      <c r="W134" s="128"/>
    </row>
    <row r="136" spans="1:26" ht="20.100000000000001" customHeight="1">
      <c r="W136" s="101"/>
    </row>
    <row r="137" spans="1:26" ht="20.100000000000001" customHeight="1">
      <c r="W137" s="101"/>
    </row>
    <row r="138" spans="1:26" ht="20.100000000000001" customHeight="1">
      <c r="V138" s="129"/>
    </row>
    <row r="140" spans="1:26" ht="20.100000000000001" customHeight="1">
      <c r="R140" s="101"/>
      <c r="S140" s="101"/>
      <c r="T140" s="101"/>
      <c r="U140" s="101"/>
      <c r="V140" s="101"/>
    </row>
    <row r="141" spans="1:26" ht="20.100000000000001" customHeight="1">
      <c r="R141" s="101"/>
      <c r="S141" s="101"/>
      <c r="T141" s="101"/>
      <c r="U141" s="101"/>
      <c r="V141" s="101"/>
    </row>
    <row r="142" spans="1:26" ht="20.100000000000001" customHeight="1">
      <c r="U142" s="101"/>
      <c r="Z142" s="101"/>
    </row>
    <row r="143" spans="1:26" ht="20.100000000000001" customHeight="1">
      <c r="U143" s="127"/>
    </row>
    <row r="145" spans="1:26" ht="20.100000000000001" customHeight="1">
      <c r="X145" s="101"/>
      <c r="Y145" s="101"/>
    </row>
    <row r="146" spans="1:26" ht="20.100000000000001" customHeight="1">
      <c r="X146" s="101"/>
      <c r="Y146" s="101"/>
    </row>
    <row r="147" spans="1:26" ht="20.100000000000001" customHeight="1">
      <c r="Q147" s="101"/>
    </row>
    <row r="149" spans="1:26" s="101" customFormat="1" ht="20.100000000000001" customHeight="1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1" spans="1:26" ht="20.100000000000001" customHeight="1">
      <c r="R151" s="123"/>
      <c r="S151" s="103"/>
    </row>
    <row r="152" spans="1:26" ht="20.100000000000001" customHeight="1">
      <c r="R152" s="123"/>
      <c r="S152" s="103"/>
    </row>
    <row r="153" spans="1:26" ht="20.100000000000001" customHeight="1" thickBot="1">
      <c r="R153" s="113" t="s">
        <v>1072</v>
      </c>
      <c r="W153" s="101"/>
    </row>
    <row r="154" spans="1:26" ht="20.100000000000001" customHeight="1" thickBot="1">
      <c r="R154" s="113"/>
      <c r="S154" s="104" t="s">
        <v>1074</v>
      </c>
      <c r="T154" s="104" t="s">
        <v>1075</v>
      </c>
      <c r="U154" s="104" t="s">
        <v>1076</v>
      </c>
      <c r="V154" s="102" t="s">
        <v>1077</v>
      </c>
    </row>
    <row r="155" spans="1:26" ht="20.100000000000001" customHeight="1" thickBot="1">
      <c r="R155" s="145" t="s">
        <v>1091</v>
      </c>
      <c r="S155" s="149">
        <v>0.82</v>
      </c>
      <c r="T155" s="149">
        <v>2.1</v>
      </c>
      <c r="U155" s="150">
        <f>S155*T155</f>
        <v>1.722</v>
      </c>
      <c r="V155" s="151">
        <f>1*6+1*6+1+1+2+2+3+3+1+1+1+1+2+1+1</f>
        <v>32</v>
      </c>
    </row>
    <row r="156" spans="1:26" ht="20.100000000000001" customHeight="1" thickBot="1">
      <c r="R156" s="146" t="s">
        <v>1092</v>
      </c>
      <c r="S156" s="152">
        <v>0.72</v>
      </c>
      <c r="T156" s="152">
        <v>2.1</v>
      </c>
      <c r="U156" s="153">
        <f>S156*T156</f>
        <v>1.512</v>
      </c>
      <c r="V156" s="154">
        <f>3*6+3*6+2+2+4+4+3*3+4*3+3+3+3+3+2+3</f>
        <v>86</v>
      </c>
    </row>
    <row r="157" spans="1:26" ht="20.100000000000001" customHeight="1" thickBot="1">
      <c r="R157" s="145" t="s">
        <v>1094</v>
      </c>
      <c r="S157" s="149">
        <v>0.62</v>
      </c>
      <c r="T157" s="149">
        <v>2.1</v>
      </c>
      <c r="U157" s="150">
        <f>S157*T157</f>
        <v>1.302</v>
      </c>
      <c r="V157" s="151">
        <f>3*6+4*6+2+2+6+6+3*3+4*3+3+4+3+4+4+2+2+2+1</f>
        <v>104</v>
      </c>
      <c r="Z157" s="101"/>
    </row>
    <row r="158" spans="1:26" ht="20.100000000000001" customHeight="1" thickBot="1">
      <c r="R158" s="172" t="s">
        <v>1155</v>
      </c>
      <c r="S158" s="155">
        <v>5.5</v>
      </c>
      <c r="T158" s="155">
        <v>2.2000000000000002</v>
      </c>
      <c r="U158" s="156">
        <f>S158*T158</f>
        <v>12.100000000000001</v>
      </c>
      <c r="V158" s="157">
        <f>12+1</f>
        <v>13</v>
      </c>
      <c r="Z158" s="101"/>
    </row>
    <row r="159" spans="1:26" ht="20.100000000000001" customHeight="1" thickBot="1">
      <c r="R159" s="173" t="s">
        <v>1096</v>
      </c>
      <c r="S159" s="158">
        <v>1.6</v>
      </c>
      <c r="T159" s="158">
        <v>1.1000000000000001</v>
      </c>
      <c r="U159" s="159">
        <f>S159*T159</f>
        <v>1.7600000000000002</v>
      </c>
      <c r="V159" s="160">
        <f>12+1*3+1*3+1+1+1</f>
        <v>21</v>
      </c>
    </row>
    <row r="160" spans="1:26" ht="20.100000000000001" customHeight="1" thickBot="1">
      <c r="R160" s="172" t="s">
        <v>1098</v>
      </c>
      <c r="S160" s="155">
        <v>1.2</v>
      </c>
      <c r="T160" s="155">
        <v>1.1000000000000001</v>
      </c>
      <c r="U160" s="156">
        <f t="shared" ref="U160:U173" si="25">S160*T160</f>
        <v>1.32</v>
      </c>
      <c r="V160" s="157">
        <f>2*5+2*5+1+1+3*3+2*3+2+2+3+2</f>
        <v>46</v>
      </c>
    </row>
    <row r="161" spans="1:26" ht="20.100000000000001" customHeight="1" thickBot="1">
      <c r="R161" s="173" t="s">
        <v>1100</v>
      </c>
      <c r="S161" s="158">
        <v>0.6</v>
      </c>
      <c r="T161" s="158">
        <v>0.6</v>
      </c>
      <c r="U161" s="159">
        <f t="shared" si="25"/>
        <v>0.36</v>
      </c>
      <c r="V161" s="160">
        <f>2*6+1*6+2*2+1*2+1*3+2*3+2+1+1+2+2</f>
        <v>41</v>
      </c>
    </row>
    <row r="162" spans="1:26" ht="20.100000000000001" customHeight="1" thickBot="1">
      <c r="Q162" s="101"/>
      <c r="R162" s="172" t="s">
        <v>1156</v>
      </c>
      <c r="S162" s="155">
        <v>1.6</v>
      </c>
      <c r="T162" s="155">
        <v>2.2000000000000002</v>
      </c>
      <c r="U162" s="156">
        <f t="shared" si="25"/>
        <v>3.5200000000000005</v>
      </c>
      <c r="V162" s="157">
        <f>6+6+3+1+1+1+1</f>
        <v>19</v>
      </c>
      <c r="X162" s="101"/>
    </row>
    <row r="163" spans="1:26" ht="20.100000000000001" customHeight="1" thickBot="1">
      <c r="Q163" s="101"/>
      <c r="R163" s="173" t="s">
        <v>1157</v>
      </c>
      <c r="S163" s="158">
        <v>1.5</v>
      </c>
      <c r="T163" s="158">
        <v>2.2000000000000002</v>
      </c>
      <c r="U163" s="159">
        <f t="shared" si="25"/>
        <v>3.3000000000000003</v>
      </c>
      <c r="V163" s="160">
        <f>2+2+4</f>
        <v>8</v>
      </c>
      <c r="Y163" s="101"/>
    </row>
    <row r="164" spans="1:26" s="101" customFormat="1" ht="20.100000000000001" customHeight="1" thickBo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72" t="s">
        <v>1158</v>
      </c>
      <c r="S164" s="155">
        <v>1.4</v>
      </c>
      <c r="T164" s="155">
        <v>2.2000000000000002</v>
      </c>
      <c r="U164" s="156">
        <f t="shared" si="25"/>
        <v>3.08</v>
      </c>
      <c r="V164" s="157">
        <f>3*2+3*2+6</f>
        <v>18</v>
      </c>
      <c r="W164" s="102"/>
      <c r="X164" s="102"/>
      <c r="Y164" s="102"/>
      <c r="Z164" s="102"/>
    </row>
    <row r="165" spans="1:26" s="101" customFormat="1" ht="20.100000000000001" customHeight="1" thickBot="1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73" t="s">
        <v>1159</v>
      </c>
      <c r="S165" s="158">
        <v>3.3</v>
      </c>
      <c r="T165" s="158">
        <v>2.2000000000000002</v>
      </c>
      <c r="U165" s="159">
        <f t="shared" si="25"/>
        <v>7.26</v>
      </c>
      <c r="V165" s="160">
        <f>2</f>
        <v>2</v>
      </c>
      <c r="W165" s="102"/>
      <c r="X165" s="102"/>
      <c r="Y165" s="102"/>
      <c r="Z165" s="102"/>
    </row>
    <row r="166" spans="1:26" ht="20.100000000000001" customHeight="1" thickBot="1">
      <c r="R166" s="173" t="s">
        <v>1160</v>
      </c>
      <c r="S166" s="155">
        <v>2</v>
      </c>
      <c r="T166" s="155">
        <v>2.2000000000000002</v>
      </c>
      <c r="U166" s="156">
        <f t="shared" si="25"/>
        <v>4.4000000000000004</v>
      </c>
      <c r="V166" s="157">
        <v>2</v>
      </c>
    </row>
    <row r="167" spans="1:26" ht="20.100000000000001" customHeight="1" thickBot="1">
      <c r="R167" s="173" t="s">
        <v>1161</v>
      </c>
      <c r="S167" s="158">
        <v>5.9</v>
      </c>
      <c r="T167" s="158">
        <v>2.2000000000000002</v>
      </c>
      <c r="U167" s="159">
        <f t="shared" si="25"/>
        <v>12.980000000000002</v>
      </c>
      <c r="V167" s="160">
        <f>6+2</f>
        <v>8</v>
      </c>
    </row>
    <row r="168" spans="1:26" ht="20.100000000000001" customHeight="1" thickBot="1">
      <c r="R168" s="172" t="s">
        <v>1162</v>
      </c>
      <c r="S168" s="155">
        <v>1.4</v>
      </c>
      <c r="T168" s="155">
        <v>1.2</v>
      </c>
      <c r="U168" s="156">
        <f t="shared" si="25"/>
        <v>1.68</v>
      </c>
      <c r="V168" s="157">
        <v>12</v>
      </c>
    </row>
    <row r="169" spans="1:26" ht="20.100000000000001" customHeight="1" thickBot="1">
      <c r="R169" s="173" t="s">
        <v>1163</v>
      </c>
      <c r="S169" s="158">
        <v>1</v>
      </c>
      <c r="T169" s="158">
        <v>2.2000000000000002</v>
      </c>
      <c r="U169" s="159">
        <f t="shared" si="25"/>
        <v>2.2000000000000002</v>
      </c>
      <c r="V169" s="160">
        <f>1+1+1+1+1+1+1</f>
        <v>7</v>
      </c>
    </row>
    <row r="170" spans="1:26" ht="20.100000000000001" customHeight="1" thickBot="1">
      <c r="R170" s="172" t="s">
        <v>1164</v>
      </c>
      <c r="S170" s="155">
        <v>3.6</v>
      </c>
      <c r="T170" s="155">
        <v>1.1000000000000001</v>
      </c>
      <c r="U170" s="156">
        <f t="shared" si="25"/>
        <v>3.9600000000000004</v>
      </c>
      <c r="V170" s="157">
        <f>1+1+1</f>
        <v>3</v>
      </c>
    </row>
    <row r="171" spans="1:26" ht="20.100000000000001" customHeight="1" thickBot="1">
      <c r="R171" s="173" t="s">
        <v>1164</v>
      </c>
      <c r="S171" s="158">
        <v>1.2</v>
      </c>
      <c r="T171" s="158">
        <v>1.1000000000000001</v>
      </c>
      <c r="U171" s="159">
        <f t="shared" si="25"/>
        <v>1.32</v>
      </c>
      <c r="V171" s="160">
        <v>3</v>
      </c>
    </row>
    <row r="172" spans="1:26" ht="20.100000000000001" customHeight="1" thickBot="1">
      <c r="R172" s="172" t="s">
        <v>1165</v>
      </c>
      <c r="S172" s="155">
        <v>4.4000000000000004</v>
      </c>
      <c r="T172" s="155">
        <v>2.2000000000000002</v>
      </c>
      <c r="U172" s="156">
        <f t="shared" si="25"/>
        <v>9.6800000000000015</v>
      </c>
      <c r="V172" s="157">
        <v>2</v>
      </c>
    </row>
    <row r="173" spans="1:26" ht="20.100000000000001" customHeight="1" thickBot="1">
      <c r="R173" s="173" t="s">
        <v>1166</v>
      </c>
      <c r="S173" s="158">
        <v>10.130000000000001</v>
      </c>
      <c r="T173" s="158">
        <v>2.6</v>
      </c>
      <c r="U173" s="159">
        <f t="shared" si="25"/>
        <v>26.338000000000005</v>
      </c>
      <c r="V173" s="160">
        <v>1</v>
      </c>
    </row>
    <row r="174" spans="1:26" ht="20.100000000000001" customHeight="1" thickBot="1">
      <c r="R174" s="147" t="s">
        <v>1110</v>
      </c>
      <c r="S174" s="161">
        <v>0.9</v>
      </c>
      <c r="T174" s="161">
        <v>2.2000000000000002</v>
      </c>
      <c r="U174" s="162">
        <f>S174*T174</f>
        <v>1.9800000000000002</v>
      </c>
      <c r="V174" s="163">
        <f>10+1</f>
        <v>11</v>
      </c>
    </row>
    <row r="175" spans="1:26" ht="20.100000000000001" customHeight="1">
      <c r="R175" s="148" t="s">
        <v>1111</v>
      </c>
      <c r="S175" s="164">
        <v>1.2</v>
      </c>
      <c r="T175" s="164">
        <v>2.2000000000000002</v>
      </c>
      <c r="U175" s="165">
        <f>S175*T175</f>
        <v>2.64</v>
      </c>
      <c r="V175" s="166">
        <v>20</v>
      </c>
      <c r="Z175" s="101"/>
    </row>
    <row r="180" spans="1:26" ht="20.100000000000001" customHeight="1">
      <c r="Q180" s="101"/>
    </row>
    <row r="181" spans="1:26" ht="20.100000000000001" customHeight="1">
      <c r="S181" s="169"/>
      <c r="T181" s="170"/>
      <c r="U181" s="170"/>
      <c r="V181" s="171"/>
    </row>
    <row r="182" spans="1:26" s="101" customFormat="1" ht="20.100000000000001" customHeight="1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69"/>
      <c r="T182" s="170"/>
      <c r="U182" s="170"/>
      <c r="V182" s="171"/>
      <c r="W182" s="102"/>
      <c r="X182" s="102"/>
      <c r="Y182" s="102"/>
      <c r="Z182" s="102"/>
    </row>
    <row r="183" spans="1:26" ht="20.100000000000001" customHeight="1">
      <c r="S183" s="169"/>
      <c r="T183" s="170"/>
      <c r="U183" s="170"/>
      <c r="V183" s="171"/>
    </row>
    <row r="184" spans="1:26" ht="20.100000000000001" customHeight="1">
      <c r="S184" s="169"/>
      <c r="T184" s="170"/>
      <c r="U184" s="170"/>
      <c r="V184" s="171"/>
    </row>
  </sheetData>
  <mergeCells count="59">
    <mergeCell ref="A17:A18"/>
    <mergeCell ref="B17:B18"/>
    <mergeCell ref="C17:C18"/>
    <mergeCell ref="A29:A30"/>
    <mergeCell ref="B29:B30"/>
    <mergeCell ref="C29:C30"/>
    <mergeCell ref="R46:S46"/>
    <mergeCell ref="R47:S47"/>
    <mergeCell ref="P6:P7"/>
    <mergeCell ref="V40:V4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R44:S44"/>
    <mergeCell ref="R45:S45"/>
    <mergeCell ref="O6:O7"/>
    <mergeCell ref="P17:P18"/>
    <mergeCell ref="G17:G18"/>
    <mergeCell ref="H17:H18"/>
    <mergeCell ref="I17:I18"/>
    <mergeCell ref="J17:J18"/>
    <mergeCell ref="K17:K18"/>
    <mergeCell ref="G29:G30"/>
    <mergeCell ref="H29:H30"/>
    <mergeCell ref="M6:M7"/>
    <mergeCell ref="N6:N7"/>
    <mergeCell ref="M17:M18"/>
    <mergeCell ref="N17:N18"/>
    <mergeCell ref="O17:O18"/>
    <mergeCell ref="D1:G2"/>
    <mergeCell ref="U31:U32"/>
    <mergeCell ref="R42:S42"/>
    <mergeCell ref="R43:S43"/>
    <mergeCell ref="T40:T41"/>
    <mergeCell ref="U40:U41"/>
    <mergeCell ref="D17:D18"/>
    <mergeCell ref="E17:E18"/>
    <mergeCell ref="F17:F18"/>
    <mergeCell ref="D29:D30"/>
    <mergeCell ref="E29:E30"/>
    <mergeCell ref="F29:F30"/>
    <mergeCell ref="N29:N30"/>
    <mergeCell ref="O29:O30"/>
    <mergeCell ref="P29:P30"/>
    <mergeCell ref="L17:L18"/>
    <mergeCell ref="I29:I30"/>
    <mergeCell ref="J29:J30"/>
    <mergeCell ref="K29:K30"/>
    <mergeCell ref="L29:L30"/>
    <mergeCell ref="M29:M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5" fitToHeight="0" orientation="landscape" r:id="rId1"/>
  <rowBreaks count="1" manualBreakCount="1">
    <brk id="27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F4B1466D1FB04C9D45C808C1D9CD33" ma:contentTypeVersion="16" ma:contentTypeDescription="Crie um novo documento." ma:contentTypeScope="" ma:versionID="fd45887be3d7999be44acbf18b980af0">
  <xsd:schema xmlns:xsd="http://www.w3.org/2001/XMLSchema" xmlns:xs="http://www.w3.org/2001/XMLSchema" xmlns:p="http://schemas.microsoft.com/office/2006/metadata/properties" xmlns:ns3="9c429ffb-c8de-4334-b337-06fd6899c5d4" xmlns:ns4="6e796b5a-34e4-4ff1-b65f-79a7066eca59" targetNamespace="http://schemas.microsoft.com/office/2006/metadata/properties" ma:root="true" ma:fieldsID="10d66dc3a6a15beefc3a70bde5518bb3" ns3:_="" ns4:_="">
    <xsd:import namespace="9c429ffb-c8de-4334-b337-06fd6899c5d4"/>
    <xsd:import namespace="6e796b5a-34e4-4ff1-b65f-79a7066ec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29ffb-c8de-4334-b337-06fd6899c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96b5a-34e4-4ff1-b65f-79a7066eca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c429ffb-c8de-4334-b337-06fd6899c5d4" xsi:nil="true"/>
  </documentManagement>
</p:properties>
</file>

<file path=customXml/itemProps1.xml><?xml version="1.0" encoding="utf-8"?>
<ds:datastoreItem xmlns:ds="http://schemas.openxmlformats.org/officeDocument/2006/customXml" ds:itemID="{959D693C-BC5E-45BF-A8FB-225757285F6C}"/>
</file>

<file path=customXml/itemProps2.xml><?xml version="1.0" encoding="utf-8"?>
<ds:datastoreItem xmlns:ds="http://schemas.openxmlformats.org/officeDocument/2006/customXml" ds:itemID="{CEFBF37B-100A-43AB-9887-E9F64C5944DC}"/>
</file>

<file path=customXml/itemProps3.xml><?xml version="1.0" encoding="utf-8"?>
<ds:datastoreItem xmlns:ds="http://schemas.openxmlformats.org/officeDocument/2006/customXml" ds:itemID="{CC935E6C-3F8A-48A0-8653-062DD92EA9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MSM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Ardel</dc:creator>
  <cp:keywords/>
  <dc:description/>
  <cp:lastModifiedBy>Valdilei Rogerio Amoroso</cp:lastModifiedBy>
  <cp:revision/>
  <dcterms:created xsi:type="dcterms:W3CDTF">2008-07-23T14:18:40Z</dcterms:created>
  <dcterms:modified xsi:type="dcterms:W3CDTF">2026-08-28T20:03:05Z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0x010100DEF4B1466D1FB04C9D45C808C1D9CD33</vt:lpwstr>
  </property>
  <property fmtid="{D5CDD505-2E9C-101B-9397-08002B2CF9AE}" pid="3" name="_dlc_DocIdItemGuid">
    <vt:lpwstr>dfceb4b8-343d-4ec4-a90c-f98dea56e1d3</vt:lpwstr>
  </property>
  <property fmtid="{D5CDD505-2E9C-101B-9397-08002B2CF9AE}" pid="4" name="MediaServiceImageTags">
    <vt:lpwstr/>
  </property>
</Properties>
</file>